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 岸和田水道センター　総務課　検針担当\01料金改定\Ｒ７.12高市内閣経済対策減免施策\広報・HP関係\"/>
    </mc:Choice>
  </mc:AlternateContent>
  <xr:revisionPtr revIDLastSave="0" documentId="13_ncr:1_{33E1A69E-EF45-4472-8A7B-9EDD4CBC93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算表" sheetId="1" r:id="rId1"/>
    <sheet name="速算表" sheetId="2" state="hidden" r:id="rId2"/>
  </sheets>
  <definedNames>
    <definedName name="_xlnm.Print_Area" localSheetId="0">計算表!$A$1:$AD$15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F18" i="2"/>
  <c r="F9" i="1" l="1"/>
  <c r="C9" i="1"/>
  <c r="I5" i="1"/>
  <c r="F5" i="1"/>
  <c r="F4" i="2"/>
  <c r="F5" i="2" s="1"/>
  <c r="F6" i="2" l="1"/>
  <c r="H5" i="2"/>
  <c r="F20" i="2"/>
  <c r="F21" i="2" s="1"/>
  <c r="F22" i="2" l="1"/>
  <c r="F23" i="2" s="1"/>
  <c r="F24" i="2" s="1"/>
  <c r="F25" i="2" s="1"/>
  <c r="I9" i="1"/>
  <c r="F7" i="2"/>
  <c r="H6" i="2"/>
  <c r="B5" i="1"/>
  <c r="B9" i="1" s="1"/>
  <c r="F8" i="2" l="1"/>
  <c r="H7" i="2"/>
  <c r="C5" i="1"/>
  <c r="H19" i="2"/>
  <c r="F9" i="2" l="1"/>
  <c r="H8" i="2"/>
  <c r="H20" i="2"/>
  <c r="J9" i="1"/>
  <c r="H9" i="2" l="1"/>
  <c r="F10" i="2"/>
  <c r="J5" i="1"/>
  <c r="M5" i="1" s="1"/>
  <c r="M9" i="1"/>
  <c r="H21" i="2"/>
  <c r="F11" i="2" l="1"/>
  <c r="H11" i="2" s="1"/>
  <c r="H10" i="2"/>
  <c r="H22" i="2"/>
  <c r="H23" i="2" l="1"/>
  <c r="H24" i="2" l="1"/>
  <c r="H25" i="2"/>
</calcChain>
</file>

<file path=xl/sharedStrings.xml><?xml version="1.0" encoding="utf-8"?>
<sst xmlns="http://schemas.openxmlformats.org/spreadsheetml/2006/main" count="53" uniqueCount="23">
  <si>
    <t>汚水量</t>
  </si>
  <si>
    <t>金額</t>
  </si>
  <si>
    <t>単価</t>
  </si>
  <si>
    <t>速算控除</t>
  </si>
  <si>
    <t>量</t>
  </si>
  <si>
    <t>使用料</t>
  </si>
  <si>
    <t>以上</t>
  </si>
  <si>
    <t>一戸平均水量算出時は少数点以下切り上げ</t>
    <phoneticPr fontId="2"/>
  </si>
  <si>
    <t>（１０円未満切り捨て）</t>
    <phoneticPr fontId="2"/>
  </si>
  <si>
    <t>（１０円未満切り捨て）</t>
    <phoneticPr fontId="2"/>
  </si>
  <si>
    <t>総使用水量：１ヶ月</t>
    <rPh sb="0" eb="1">
      <t>ソウ</t>
    </rPh>
    <rPh sb="1" eb="3">
      <t>シヨウ</t>
    </rPh>
    <rPh sb="3" eb="4">
      <t>ミズ</t>
    </rPh>
    <rPh sb="4" eb="5">
      <t>リョウ</t>
    </rPh>
    <rPh sb="8" eb="9">
      <t>ゲツ</t>
    </rPh>
    <phoneticPr fontId="2"/>
  </si>
  <si>
    <t>連共用者数</t>
    <rPh sb="0" eb="1">
      <t>レン</t>
    </rPh>
    <rPh sb="1" eb="2">
      <t>キョウ</t>
    </rPh>
    <rPh sb="2" eb="3">
      <t>ヨウ</t>
    </rPh>
    <rPh sb="3" eb="4">
      <t>シャ</t>
    </rPh>
    <rPh sb="4" eb="5">
      <t>カズ</t>
    </rPh>
    <phoneticPr fontId="2"/>
  </si>
  <si>
    <t>単価</t>
    <rPh sb="0" eb="2">
      <t>タンカ</t>
    </rPh>
    <phoneticPr fontId="2"/>
  </si>
  <si>
    <t>簡易計算定数</t>
    <rPh sb="0" eb="2">
      <t>カンイ</t>
    </rPh>
    <rPh sb="2" eb="4">
      <t>ケイサン</t>
    </rPh>
    <rPh sb="4" eb="6">
      <t>テイスウ</t>
    </rPh>
    <phoneticPr fontId="2"/>
  </si>
  <si>
    <t>一戸平均　　　使用水量</t>
    <rPh sb="0" eb="2">
      <t>イチコ</t>
    </rPh>
    <rPh sb="2" eb="4">
      <t>ヘイキン</t>
    </rPh>
    <rPh sb="7" eb="9">
      <t>シヨウ</t>
    </rPh>
    <rPh sb="9" eb="11">
      <t>スイリョウ</t>
    </rPh>
    <phoneticPr fontId="2"/>
  </si>
  <si>
    <t>一戸平均使用水量(切上げ)</t>
    <rPh sb="0" eb="2">
      <t>イッコ</t>
    </rPh>
    <rPh sb="2" eb="4">
      <t>ヘイキン</t>
    </rPh>
    <rPh sb="4" eb="6">
      <t>シヨウ</t>
    </rPh>
    <rPh sb="6" eb="8">
      <t>スイリョウ</t>
    </rPh>
    <rPh sb="9" eb="11">
      <t>キリア</t>
    </rPh>
    <phoneticPr fontId="2"/>
  </si>
  <si>
    <t>（１円未満切り捨て）
※消費税率１０％</t>
    <rPh sb="12" eb="15">
      <t>ショウヒゼイ</t>
    </rPh>
    <rPh sb="15" eb="16">
      <t>リツ</t>
    </rPh>
    <phoneticPr fontId="2"/>
  </si>
  <si>
    <t>(減免後)</t>
    <rPh sb="1" eb="4">
      <t>ゲンメンゴ</t>
    </rPh>
    <phoneticPr fontId="2"/>
  </si>
  <si>
    <t>減免前）上水道料金
　　　　（税抜）</t>
    <rPh sb="0" eb="3">
      <t>ゲンメンマエ</t>
    </rPh>
    <rPh sb="4" eb="7">
      <t>ジョウスイドウ</t>
    </rPh>
    <rPh sb="7" eb="9">
      <t>リョウキン</t>
    </rPh>
    <phoneticPr fontId="2"/>
  </si>
  <si>
    <t>減免後）上水道料金
　　　　（税抜）</t>
    <rPh sb="0" eb="3">
      <t>ゲンメンゴ</t>
    </rPh>
    <rPh sb="4" eb="7">
      <t>ジョウスイドウ</t>
    </rPh>
    <rPh sb="7" eb="9">
      <t>リョウキン</t>
    </rPh>
    <phoneticPr fontId="2"/>
  </si>
  <si>
    <t>減免前）上水道料金
　　（税込）</t>
    <rPh sb="0" eb="2">
      <t>ゲンメン</t>
    </rPh>
    <rPh sb="2" eb="3">
      <t>マエ</t>
    </rPh>
    <rPh sb="4" eb="7">
      <t>ジョウスイドウ</t>
    </rPh>
    <rPh sb="7" eb="9">
      <t>リョウキン</t>
    </rPh>
    <rPh sb="14" eb="15">
      <t>コミ</t>
    </rPh>
    <phoneticPr fontId="2"/>
  </si>
  <si>
    <t>減免後）上水道料金
　　（税込）</t>
    <rPh sb="0" eb="2">
      <t>ゲンメン</t>
    </rPh>
    <rPh sb="2" eb="3">
      <t>ゴ</t>
    </rPh>
    <rPh sb="4" eb="7">
      <t>ジョウスイドウ</t>
    </rPh>
    <rPh sb="7" eb="9">
      <t>リョウキン</t>
    </rPh>
    <rPh sb="14" eb="15">
      <t>コミ</t>
    </rPh>
    <phoneticPr fontId="2"/>
  </si>
  <si>
    <t>(減免前)</t>
    <rPh sb="1" eb="3">
      <t>ゲンメン</t>
    </rPh>
    <rPh sb="3" eb="4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</si>
</sst>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.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3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>
      <alignment vertical="center"/>
    </xf>
    <xf numFmtId="0" fontId="1" fillId="0" borderId="0" xfId="0" applyFont="1">
      <alignment vertical="center"/>
    </xf>
    <xf numFmtId="38" fontId="4" fillId="3" borderId="0" xfId="1" applyFont="1" applyFill="1" applyAlignment="1">
      <alignment horizontal="center" vertical="center"/>
    </xf>
    <xf numFmtId="38" fontId="5" fillId="2" borderId="13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38" fontId="6" fillId="0" borderId="13" xfId="1" applyFont="1" applyBorder="1" applyAlignment="1">
      <alignment horizontal="right" vertical="center" wrapText="1"/>
    </xf>
    <xf numFmtId="38" fontId="5" fillId="0" borderId="0" xfId="1" applyFont="1" applyBorder="1" applyAlignment="1">
      <alignment vertical="center" wrapText="1"/>
    </xf>
    <xf numFmtId="177" fontId="7" fillId="0" borderId="14" xfId="0" applyNumberFormat="1" applyFont="1" applyBorder="1" applyAlignment="1">
      <alignment horizontal="right" vertical="center" indent="1"/>
    </xf>
    <xf numFmtId="176" fontId="7" fillId="3" borderId="10" xfId="1" applyNumberFormat="1" applyFont="1" applyFill="1" applyBorder="1" applyAlignment="1">
      <alignment horizontal="center" vertical="center"/>
    </xf>
    <xf numFmtId="38" fontId="8" fillId="0" borderId="15" xfId="1" applyFont="1" applyBorder="1">
      <alignment vertical="center"/>
    </xf>
    <xf numFmtId="0" fontId="5" fillId="0" borderId="0" xfId="0" applyFont="1">
      <alignment vertical="center"/>
    </xf>
    <xf numFmtId="38" fontId="5" fillId="2" borderId="13" xfId="1" applyFont="1" applyFill="1" applyBorder="1" applyAlignment="1">
      <alignment horizontal="center" vertical="center"/>
    </xf>
    <xf numFmtId="38" fontId="5" fillId="0" borderId="16" xfId="1" applyFont="1" applyBorder="1" applyAlignment="1">
      <alignment vertical="center"/>
    </xf>
    <xf numFmtId="38" fontId="1" fillId="0" borderId="17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1" fillId="0" borderId="0" xfId="1" applyFont="1" applyAlignment="1">
      <alignment vertical="top"/>
    </xf>
    <xf numFmtId="38" fontId="1" fillId="0" borderId="18" xfId="1" applyFont="1" applyBorder="1" applyAlignment="1">
      <alignment vertical="center"/>
    </xf>
    <xf numFmtId="38" fontId="1" fillId="0" borderId="19" xfId="1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1" fillId="0" borderId="0" xfId="1" applyFont="1">
      <alignment vertical="center"/>
    </xf>
    <xf numFmtId="38" fontId="5" fillId="0" borderId="0" xfId="1" applyFont="1" applyBorder="1" applyAlignment="1">
      <alignment vertical="center"/>
    </xf>
    <xf numFmtId="38" fontId="7" fillId="0" borderId="10" xfId="1" applyFont="1" applyBorder="1" applyAlignment="1">
      <alignment horizontal="center" vertical="center"/>
    </xf>
    <xf numFmtId="38" fontId="1" fillId="0" borderId="0" xfId="1" applyFont="1" applyBorder="1" applyAlignment="1">
      <alignment vertical="center"/>
    </xf>
    <xf numFmtId="38" fontId="1" fillId="0" borderId="0" xfId="1" applyFont="1" applyBorder="1" applyAlignment="1">
      <alignment horizontal="center"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38" fontId="7" fillId="0" borderId="20" xfId="1" applyFont="1" applyFill="1" applyBorder="1" applyAlignment="1">
      <alignment horizontal="right" vertical="center" indent="1"/>
    </xf>
    <xf numFmtId="38" fontId="7" fillId="0" borderId="21" xfId="1" applyFont="1" applyFill="1" applyBorder="1" applyAlignment="1">
      <alignment horizontal="right" vertical="center" indent="1"/>
    </xf>
    <xf numFmtId="38" fontId="6" fillId="4" borderId="13" xfId="1" applyFont="1" applyFill="1" applyBorder="1" applyAlignment="1">
      <alignment horizontal="right" vertical="center" wrapText="1"/>
    </xf>
    <xf numFmtId="38" fontId="8" fillId="4" borderId="15" xfId="1" applyFont="1" applyFill="1" applyBorder="1">
      <alignment vertical="center"/>
    </xf>
    <xf numFmtId="0" fontId="1" fillId="0" borderId="0" xfId="0" applyFont="1" applyProtection="1">
      <alignment vertical="center"/>
      <protection locked="0"/>
    </xf>
    <xf numFmtId="176" fontId="7" fillId="2" borderId="22" xfId="1" applyNumberFormat="1" applyFont="1" applyFill="1" applyBorder="1" applyAlignment="1" applyProtection="1">
      <alignment horizontal="right" vertical="center" indent="1"/>
      <protection locked="0"/>
    </xf>
    <xf numFmtId="176" fontId="7" fillId="2" borderId="23" xfId="1" applyNumberFormat="1" applyFont="1" applyFill="1" applyBorder="1" applyAlignment="1" applyProtection="1">
      <alignment horizontal="right" vertical="center" indent="1"/>
      <protection locked="0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38" fontId="3" fillId="0" borderId="25" xfId="1" applyFont="1" applyBorder="1">
      <alignment vertical="center"/>
    </xf>
    <xf numFmtId="38" fontId="3" fillId="0" borderId="17" xfId="1" applyFont="1" applyBorder="1" applyAlignment="1">
      <alignment horizontal="center" vertical="center"/>
    </xf>
    <xf numFmtId="38" fontId="3" fillId="0" borderId="26" xfId="1" applyFont="1" applyBorder="1">
      <alignment vertical="center"/>
    </xf>
    <xf numFmtId="38" fontId="3" fillId="0" borderId="27" xfId="1" applyFont="1" applyBorder="1">
      <alignment vertical="center"/>
    </xf>
    <xf numFmtId="0" fontId="3" fillId="0" borderId="27" xfId="0" applyFont="1" applyBorder="1">
      <alignment vertical="center"/>
    </xf>
    <xf numFmtId="0" fontId="3" fillId="3" borderId="27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7" fillId="3" borderId="10" xfId="1" applyFont="1" applyFill="1" applyBorder="1" applyAlignment="1">
      <alignment horizontal="center" vertical="center"/>
    </xf>
    <xf numFmtId="38" fontId="7" fillId="3" borderId="11" xfId="1" applyFont="1" applyFill="1" applyBorder="1" applyAlignment="1">
      <alignment horizontal="center" vertical="center"/>
    </xf>
    <xf numFmtId="38" fontId="7" fillId="3" borderId="12" xfId="1" applyFont="1" applyFill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177" fontId="7" fillId="0" borderId="10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4" fillId="3" borderId="0" xfId="1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7" fillId="0" borderId="24" xfId="1" applyFont="1" applyBorder="1" applyAlignment="1">
      <alignment horizontal="right" vertical="center" indent="1"/>
    </xf>
    <xf numFmtId="38" fontId="7" fillId="0" borderId="14" xfId="1" applyFont="1" applyBorder="1" applyAlignment="1">
      <alignment horizontal="right" vertical="center" indent="1"/>
    </xf>
    <xf numFmtId="38" fontId="7" fillId="0" borderId="1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0" fillId="0" borderId="0" xfId="1" applyFont="1" applyBorder="1" applyAlignment="1">
      <alignment horizontal="left" vertical="top" wrapText="1"/>
    </xf>
    <xf numFmtId="38" fontId="1" fillId="0" borderId="0" xfId="1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88901</xdr:colOff>
      <xdr:row>4</xdr:row>
      <xdr:rowOff>247650</xdr:rowOff>
    </xdr:from>
    <xdr:to>
      <xdr:col>23</xdr:col>
      <xdr:colOff>457201</xdr:colOff>
      <xdr:row>14</xdr:row>
      <xdr:rowOff>63500</xdr:rowOff>
    </xdr:to>
    <xdr:sp macro="" textlink="">
      <xdr:nvSpPr>
        <xdr:cNvPr id="1547" name="AutoShape 3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10871201" y="2406650"/>
          <a:ext cx="5854700" cy="384175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495299</xdr:colOff>
      <xdr:row>5</xdr:row>
      <xdr:rowOff>0</xdr:rowOff>
    </xdr:from>
    <xdr:to>
      <xdr:col>22</xdr:col>
      <xdr:colOff>600074</xdr:colOff>
      <xdr:row>15</xdr:row>
      <xdr:rowOff>25399</xdr:rowOff>
    </xdr:to>
    <xdr:sp macro="" textlink="">
      <xdr:nvSpPr>
        <xdr:cNvPr id="20" name="Text Box 3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277599" y="2667000"/>
          <a:ext cx="4905375" cy="372109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【計算のしかた】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①「総使用水量：１ヶ月」を入力してください。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②「連共用者数」を入力してください。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（分からない場合は料金課へお問合せください。）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③１ヶ月分の旧・新上水道料金</a:t>
          </a:r>
          <a:r>
            <a:rPr lang="ja-JP" altLang="en-US" sz="1200" b="0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（税抜）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が表示されます。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④１ヶ月分の旧・新上水道料金</a:t>
          </a:r>
          <a:r>
            <a:rPr lang="ja-JP" altLang="en-US" sz="1200" b="0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（税込）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が表示されます。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⑤単価は口径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ｍｍの従量料金になります。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⑥一戸平均使用水量が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0㎥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の場合は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　口径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ｍｍの基本料金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連共用者数になります。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 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ja-JP" altLang="en-US"/>
        </a:p>
      </xdr:txBody>
    </xdr:sp>
    <xdr:clientData/>
  </xdr:twoCellAnchor>
  <xdr:twoCellAnchor>
    <xdr:from>
      <xdr:col>24</xdr:col>
      <xdr:colOff>257175</xdr:colOff>
      <xdr:row>0</xdr:row>
      <xdr:rowOff>28575</xdr:rowOff>
    </xdr:from>
    <xdr:to>
      <xdr:col>29</xdr:col>
      <xdr:colOff>247650</xdr:colOff>
      <xdr:row>13</xdr:row>
      <xdr:rowOff>152400</xdr:rowOff>
    </xdr:to>
    <xdr:grpSp>
      <xdr:nvGrpSpPr>
        <xdr:cNvPr id="1549" name="Group 35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GrpSpPr>
          <a:grpSpLocks/>
        </xdr:cNvGrpSpPr>
      </xdr:nvGrpSpPr>
      <xdr:grpSpPr bwMode="auto">
        <a:xfrm>
          <a:off x="17211675" y="28575"/>
          <a:ext cx="3419475" cy="6130925"/>
          <a:chOff x="1593" y="-1"/>
          <a:chExt cx="451" cy="701"/>
        </a:xfrm>
      </xdr:grpSpPr>
      <xdr:pic>
        <xdr:nvPicPr>
          <xdr:cNvPr id="1566" name="Picture 36">
            <a:extLst>
              <a:ext uri="{FF2B5EF4-FFF2-40B4-BE49-F238E27FC236}">
                <a16:creationId xmlns:a16="http://schemas.microsoft.com/office/drawing/2014/main" id="{00000000-0008-0000-0000-00001E06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07" y="-1"/>
            <a:ext cx="385" cy="7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67" name="Rectangle 37">
            <a:extLst>
              <a:ext uri="{FF2B5EF4-FFF2-40B4-BE49-F238E27FC236}">
                <a16:creationId xmlns:a16="http://schemas.microsoft.com/office/drawing/2014/main" id="{00000000-0008-0000-0000-00001F060000}"/>
              </a:ext>
            </a:extLst>
          </xdr:cNvPr>
          <xdr:cNvSpPr>
            <a:spLocks noChangeArrowheads="1"/>
          </xdr:cNvSpPr>
        </xdr:nvSpPr>
        <xdr:spPr bwMode="auto">
          <a:xfrm>
            <a:off x="1623" y="302"/>
            <a:ext cx="339" cy="22"/>
          </a:xfrm>
          <a:prstGeom prst="rect">
            <a:avLst/>
          </a:prstGeom>
          <a:noFill/>
          <a:ln w="28575" algn="ctr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68" name="AutoShape 38">
            <a:extLst>
              <a:ext uri="{FF2B5EF4-FFF2-40B4-BE49-F238E27FC236}">
                <a16:creationId xmlns:a16="http://schemas.microsoft.com/office/drawing/2014/main" id="{00000000-0008-0000-0000-000020060000}"/>
              </a:ext>
            </a:extLst>
          </xdr:cNvPr>
          <xdr:cNvSpPr>
            <a:spLocks noChangeArrowheads="1"/>
          </xdr:cNvSpPr>
        </xdr:nvSpPr>
        <xdr:spPr bwMode="auto">
          <a:xfrm>
            <a:off x="1593" y="131"/>
            <a:ext cx="314" cy="72"/>
          </a:xfrm>
          <a:prstGeom prst="wedgeRoundRectCallout">
            <a:avLst>
              <a:gd name="adj1" fmla="val 28491"/>
              <a:gd name="adj2" fmla="val -81829"/>
              <a:gd name="adj3" fmla="val 16667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69" name="AutoShape 39">
            <a:extLst>
              <a:ext uri="{FF2B5EF4-FFF2-40B4-BE49-F238E27FC236}">
                <a16:creationId xmlns:a16="http://schemas.microsoft.com/office/drawing/2014/main" id="{00000000-0008-0000-0000-000021060000}"/>
              </a:ext>
            </a:extLst>
          </xdr:cNvPr>
          <xdr:cNvSpPr>
            <a:spLocks noChangeArrowheads="1"/>
          </xdr:cNvSpPr>
        </xdr:nvSpPr>
        <xdr:spPr bwMode="auto">
          <a:xfrm>
            <a:off x="1736" y="357"/>
            <a:ext cx="308" cy="77"/>
          </a:xfrm>
          <a:prstGeom prst="wedgeRoundRectCallout">
            <a:avLst>
              <a:gd name="adj1" fmla="val -28644"/>
              <a:gd name="adj2" fmla="val -82843"/>
              <a:gd name="adj3" fmla="val 16667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" name="Text Box 40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1" y="144"/>
            <a:ext cx="249" cy="5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用途が「共同」に限ります</a:t>
            </a: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ので、ご了承ください。</a:t>
            </a:r>
            <a:endParaRPr lang="ja-JP" altLang="en-US"/>
          </a:p>
        </xdr:txBody>
      </xdr:sp>
      <xdr:sp macro="" textlink="">
        <xdr:nvSpPr>
          <xdr:cNvPr id="27" name="Text Box 41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1" y="375"/>
            <a:ext cx="265" cy="5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①「総使用水量：１ヶ月」は、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こちらをご覧ください。</a:t>
            </a:r>
            <a:endParaRPr lang="ja-JP" altLang="en-US"/>
          </a:p>
        </xdr:txBody>
      </xdr:sp>
      <xdr:sp macro="" textlink="">
        <xdr:nvSpPr>
          <xdr:cNvPr id="1572" name="Rectangle 45">
            <a:extLst>
              <a:ext uri="{FF2B5EF4-FFF2-40B4-BE49-F238E27FC236}">
                <a16:creationId xmlns:a16="http://schemas.microsoft.com/office/drawing/2014/main" id="{00000000-0008-0000-0000-000024060000}"/>
              </a:ext>
            </a:extLst>
          </xdr:cNvPr>
          <xdr:cNvSpPr>
            <a:spLocks noChangeArrowheads="1"/>
          </xdr:cNvSpPr>
        </xdr:nvSpPr>
        <xdr:spPr bwMode="auto">
          <a:xfrm>
            <a:off x="1802" y="56"/>
            <a:ext cx="49" cy="48"/>
          </a:xfrm>
          <a:prstGeom prst="rect">
            <a:avLst/>
          </a:prstGeom>
          <a:noFill/>
          <a:ln w="28575" algn="ctr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15</xdr:col>
      <xdr:colOff>76200</xdr:colOff>
      <xdr:row>0</xdr:row>
      <xdr:rowOff>57150</xdr:rowOff>
    </xdr:from>
    <xdr:to>
      <xdr:col>23</xdr:col>
      <xdr:colOff>609600</xdr:colOff>
      <xdr:row>4</xdr:row>
      <xdr:rowOff>76200</xdr:rowOff>
    </xdr:to>
    <xdr:sp macro="" textlink="">
      <xdr:nvSpPr>
        <xdr:cNvPr id="1550" name="AutoShape 46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 bwMode="auto">
        <a:xfrm>
          <a:off x="10572750" y="57150"/>
          <a:ext cx="6019800" cy="217170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431801</xdr:colOff>
      <xdr:row>0</xdr:row>
      <xdr:rowOff>285751</xdr:rowOff>
    </xdr:from>
    <xdr:to>
      <xdr:col>22</xdr:col>
      <xdr:colOff>533401</xdr:colOff>
      <xdr:row>3</xdr:row>
      <xdr:rowOff>390525</xdr:rowOff>
    </xdr:to>
    <xdr:sp macro="" textlink="">
      <xdr:nvSpPr>
        <xdr:cNvPr id="31" name="Text Box 4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890251" y="285751"/>
          <a:ext cx="4902200" cy="175259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【用途：共同住宅】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親メータによる全戸一括検針で、特例的計算の適用を受けて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いる物件の料金体系です。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一戸平均使用水量により上水道料金単価が変動します。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　（一戸平均使用水量＝1か月あたりの総使用水量÷連共用者数）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上下水道料金は全戸一括請求します。お支払い方法について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は、お住まいのマンション等のオーナーまたは管理会社までお問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い合わせください。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638175</xdr:colOff>
      <xdr:row>11</xdr:row>
      <xdr:rowOff>66674</xdr:rowOff>
    </xdr:from>
    <xdr:to>
      <xdr:col>29</xdr:col>
      <xdr:colOff>142875</xdr:colOff>
      <xdr:row>13</xdr:row>
      <xdr:rowOff>171449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592550" y="5753099"/>
          <a:ext cx="3619500" cy="390525"/>
        </a:xfrm>
        <a:prstGeom prst="roundRect">
          <a:avLst>
            <a:gd name="adj" fmla="val 9350"/>
          </a:avLst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2">
                  <a:lumMod val="40000"/>
                  <a:lumOff val="60000"/>
                </a:schemeClr>
              </a:solidFill>
            </a:rPr>
            <a:t>岸　和　田　市　上　下　水　道　局　料　金　課</a:t>
          </a:r>
        </a:p>
      </xdr:txBody>
    </xdr:sp>
    <xdr:clientData/>
  </xdr:twoCellAnchor>
  <xdr:twoCellAnchor>
    <xdr:from>
      <xdr:col>0</xdr:col>
      <xdr:colOff>355600</xdr:colOff>
      <xdr:row>1</xdr:row>
      <xdr:rowOff>428624</xdr:rowOff>
    </xdr:from>
    <xdr:to>
      <xdr:col>0</xdr:col>
      <xdr:colOff>828675</xdr:colOff>
      <xdr:row>2</xdr:row>
      <xdr:rowOff>88899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5600" y="1076324"/>
          <a:ext cx="473075" cy="307975"/>
        </a:xfrm>
        <a:prstGeom prst="wedgeRoundRectCallout">
          <a:avLst>
            <a:gd name="adj1" fmla="val -30357"/>
            <a:gd name="adj2" fmla="val 105357"/>
            <a:gd name="adj3" fmla="val 16667"/>
          </a:avLst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1</xdr:col>
      <xdr:colOff>444502</xdr:colOff>
      <xdr:row>5</xdr:row>
      <xdr:rowOff>457201</xdr:rowOff>
    </xdr:from>
    <xdr:to>
      <xdr:col>1</xdr:col>
      <xdr:colOff>923926</xdr:colOff>
      <xdr:row>6</xdr:row>
      <xdr:rowOff>352426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482727" y="3114676"/>
          <a:ext cx="479424" cy="400050"/>
        </a:xfrm>
        <a:prstGeom prst="wedgeRoundRectCallout">
          <a:avLst>
            <a:gd name="adj1" fmla="val -101785"/>
            <a:gd name="adj2" fmla="val -357"/>
            <a:gd name="adj3" fmla="val 16667"/>
          </a:avLst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11</xdr:col>
      <xdr:colOff>219074</xdr:colOff>
      <xdr:row>3</xdr:row>
      <xdr:rowOff>200025</xdr:rowOff>
    </xdr:from>
    <xdr:to>
      <xdr:col>11</xdr:col>
      <xdr:colOff>628649</xdr:colOff>
      <xdr:row>4</xdr:row>
      <xdr:rowOff>66675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267574" y="1847850"/>
          <a:ext cx="409575" cy="371475"/>
        </a:xfrm>
        <a:prstGeom prst="wedgeRoundRectCallout">
          <a:avLst>
            <a:gd name="adj1" fmla="val -82630"/>
            <a:gd name="adj2" fmla="val 104425"/>
            <a:gd name="adj3" fmla="val 16667"/>
          </a:avLst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11</xdr:col>
      <xdr:colOff>254000</xdr:colOff>
      <xdr:row>7</xdr:row>
      <xdr:rowOff>476250</xdr:rowOff>
    </xdr:from>
    <xdr:to>
      <xdr:col>11</xdr:col>
      <xdr:colOff>657225</xdr:colOff>
      <xdr:row>8</xdr:row>
      <xdr:rowOff>368300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264400" y="4143375"/>
          <a:ext cx="403225" cy="396875"/>
        </a:xfrm>
        <a:prstGeom prst="wedgeRoundRectCallout">
          <a:avLst>
            <a:gd name="adj1" fmla="val -108792"/>
            <a:gd name="adj2" fmla="val -1236"/>
            <a:gd name="adj3" fmla="val 16667"/>
          </a:avLst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３</a:t>
          </a:r>
        </a:p>
      </xdr:txBody>
    </xdr:sp>
    <xdr:clientData/>
  </xdr:twoCellAnchor>
  <xdr:twoCellAnchor>
    <xdr:from>
      <xdr:col>13</xdr:col>
      <xdr:colOff>174626</xdr:colOff>
      <xdr:row>3</xdr:row>
      <xdr:rowOff>161925</xdr:rowOff>
    </xdr:from>
    <xdr:to>
      <xdr:col>13</xdr:col>
      <xdr:colOff>581026</xdr:colOff>
      <xdr:row>4</xdr:row>
      <xdr:rowOff>19050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261476" y="1809750"/>
          <a:ext cx="406400" cy="361950"/>
        </a:xfrm>
        <a:prstGeom prst="wedgeRoundRectCallout">
          <a:avLst>
            <a:gd name="adj1" fmla="val -73539"/>
            <a:gd name="adj2" fmla="val 84304"/>
            <a:gd name="adj3" fmla="val 16667"/>
          </a:avLst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13</xdr:col>
      <xdr:colOff>177800</xdr:colOff>
      <xdr:row>7</xdr:row>
      <xdr:rowOff>142875</xdr:rowOff>
    </xdr:from>
    <xdr:to>
      <xdr:col>13</xdr:col>
      <xdr:colOff>590550</xdr:colOff>
      <xdr:row>8</xdr:row>
      <xdr:rowOff>9526</xdr:rowOff>
    </xdr:to>
    <xdr:sp macro="" textlink="">
      <xdr:nvSpPr>
        <xdr:cNvPr id="33" name="角丸四角形吹き出し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9302750" y="3810000"/>
          <a:ext cx="412750" cy="371476"/>
        </a:xfrm>
        <a:prstGeom prst="wedgeRoundRectCallout">
          <a:avLst>
            <a:gd name="adj1" fmla="val -75788"/>
            <a:gd name="adj2" fmla="val 90838"/>
            <a:gd name="adj3" fmla="val 16667"/>
          </a:avLst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</a:t>
          </a:r>
        </a:p>
      </xdr:txBody>
    </xdr:sp>
    <xdr:clientData/>
  </xdr:twoCellAnchor>
  <xdr:oneCellAnchor>
    <xdr:from>
      <xdr:col>0</xdr:col>
      <xdr:colOff>419101</xdr:colOff>
      <xdr:row>1</xdr:row>
      <xdr:rowOff>457201</xdr:rowOff>
    </xdr:from>
    <xdr:ext cx="304800" cy="2190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19101" y="1104901"/>
          <a:ext cx="304800" cy="219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①</a:t>
          </a:r>
        </a:p>
      </xdr:txBody>
    </xdr:sp>
    <xdr:clientData/>
  </xdr:oneCellAnchor>
  <xdr:oneCellAnchor>
    <xdr:from>
      <xdr:col>1</xdr:col>
      <xdr:colOff>523875</xdr:colOff>
      <xdr:row>6</xdr:row>
      <xdr:rowOff>9525</xdr:rowOff>
    </xdr:from>
    <xdr:ext cx="371476" cy="29245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62100" y="3171825"/>
          <a:ext cx="371476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②</a:t>
          </a:r>
        </a:p>
      </xdr:txBody>
    </xdr:sp>
    <xdr:clientData/>
  </xdr:oneCellAnchor>
  <xdr:oneCellAnchor>
    <xdr:from>
      <xdr:col>11</xdr:col>
      <xdr:colOff>247651</xdr:colOff>
      <xdr:row>3</xdr:row>
      <xdr:rowOff>247650</xdr:rowOff>
    </xdr:from>
    <xdr:ext cx="333374" cy="28292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296151" y="1895475"/>
          <a:ext cx="333374" cy="282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③</a:t>
          </a:r>
        </a:p>
      </xdr:txBody>
    </xdr:sp>
    <xdr:clientData/>
  </xdr:oneCellAnchor>
  <xdr:oneCellAnchor>
    <xdr:from>
      <xdr:col>11</xdr:col>
      <xdr:colOff>285750</xdr:colOff>
      <xdr:row>8</xdr:row>
      <xdr:rowOff>38100</xdr:rowOff>
    </xdr:from>
    <xdr:ext cx="314325" cy="29245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296150" y="4210050"/>
          <a:ext cx="314325" cy="29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③</a:t>
          </a:r>
        </a:p>
      </xdr:txBody>
    </xdr:sp>
    <xdr:clientData/>
  </xdr:oneCellAnchor>
  <xdr:oneCellAnchor>
    <xdr:from>
      <xdr:col>13</xdr:col>
      <xdr:colOff>200025</xdr:colOff>
      <xdr:row>3</xdr:row>
      <xdr:rowOff>219075</xdr:rowOff>
    </xdr:from>
    <xdr:ext cx="333375" cy="276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324975" y="1866900"/>
          <a:ext cx="33337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④</a:t>
          </a:r>
        </a:p>
      </xdr:txBody>
    </xdr:sp>
    <xdr:clientData/>
  </xdr:oneCellAnchor>
  <xdr:oneCellAnchor>
    <xdr:from>
      <xdr:col>13</xdr:col>
      <xdr:colOff>247651</xdr:colOff>
      <xdr:row>7</xdr:row>
      <xdr:rowOff>200025</xdr:rowOff>
    </xdr:from>
    <xdr:ext cx="314324" cy="26669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372601" y="3867150"/>
          <a:ext cx="314324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④</a:t>
          </a:r>
        </a:p>
      </xdr:txBody>
    </xdr:sp>
    <xdr:clientData/>
  </xdr:oneCellAnchor>
  <xdr:twoCellAnchor>
    <xdr:from>
      <xdr:col>1</xdr:col>
      <xdr:colOff>409575</xdr:colOff>
      <xdr:row>0</xdr:row>
      <xdr:rowOff>200025</xdr:rowOff>
    </xdr:from>
    <xdr:to>
      <xdr:col>11</xdr:col>
      <xdr:colOff>419100</xdr:colOff>
      <xdr:row>2</xdr:row>
      <xdr:rowOff>25400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89075" y="200025"/>
          <a:ext cx="6016625" cy="11207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2200"/>
            </a:lnSpc>
          </a:pPr>
          <a:r>
            <a:rPr kumimoji="1" lang="ja-JP" altLang="en-US" sz="1800" b="1">
              <a:solidFill>
                <a:sysClr val="windowText" lastClr="000000"/>
              </a:solidFill>
            </a:rPr>
            <a:t>上水道料金＜用途：</a:t>
          </a:r>
          <a:r>
            <a:rPr kumimoji="1" lang="ja-JP" altLang="en-US" sz="1800" b="1">
              <a:solidFill>
                <a:srgbClr val="0000FF"/>
              </a:solidFill>
            </a:rPr>
            <a:t>共同住宅</a:t>
          </a:r>
          <a:r>
            <a:rPr kumimoji="1" lang="ja-JP" altLang="en-US" sz="1800" b="1">
              <a:solidFill>
                <a:sysClr val="windowText" lastClr="000000"/>
              </a:solidFill>
            </a:rPr>
            <a:t>＞新旧比較計算表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ysClr val="windowText" lastClr="000000"/>
              </a:solidFill>
              <a:latin typeface="+mn-ea"/>
              <a:ea typeface="+mn-ea"/>
            </a:rPr>
            <a:t>令和８年８月検針分から令和９年１月検針分</a:t>
          </a:r>
          <a:endParaRPr kumimoji="1" lang="en-US" altLang="ja-JP" sz="16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FF0000"/>
              </a:solidFill>
            </a:rPr>
            <a:t>★上水道基本料金全額減免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zoomScale="75" zoomScaleNormal="75" workbookViewId="0">
      <selection activeCell="A5" sqref="A5"/>
    </sheetView>
  </sheetViews>
  <sheetFormatPr defaultRowHeight="13.5" x14ac:dyDescent="0.15"/>
  <cols>
    <col min="1" max="1" width="14.125" style="34" customWidth="1"/>
    <col min="2" max="2" width="13.625" style="15" customWidth="1"/>
    <col min="3" max="3" width="3.625" style="34" customWidth="1"/>
    <col min="4" max="4" width="10.625" style="34" customWidth="1"/>
    <col min="5" max="5" width="3.625" style="34" customWidth="1"/>
    <col min="6" max="6" width="3.625" style="15" customWidth="1"/>
    <col min="7" max="7" width="7.625" style="15" customWidth="1"/>
    <col min="8" max="8" width="3.75" style="15" customWidth="1"/>
    <col min="9" max="9" width="13.625" style="34" customWidth="1"/>
    <col min="10" max="10" width="8.75" style="15" customWidth="1"/>
    <col min="11" max="11" width="9.5" style="34" customWidth="1"/>
    <col min="12" max="12" width="9.875" style="15" customWidth="1"/>
    <col min="13" max="13" width="20.625" style="15" customWidth="1"/>
    <col min="14" max="16384" width="9" style="15"/>
  </cols>
  <sheetData>
    <row r="1" spans="1:14" ht="51" customHeight="1" x14ac:dyDescent="0.1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51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27.75" customHeight="1" thickBo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4" ht="39.950000000000003" customHeight="1" x14ac:dyDescent="0.15">
      <c r="A4" s="17" t="s">
        <v>10</v>
      </c>
      <c r="B4" s="41" t="s">
        <v>14</v>
      </c>
      <c r="C4" s="66" t="s">
        <v>15</v>
      </c>
      <c r="D4" s="67"/>
      <c r="E4" s="68"/>
      <c r="F4" s="59" t="s">
        <v>12</v>
      </c>
      <c r="G4" s="60"/>
      <c r="H4" s="61"/>
      <c r="I4" s="18" t="s">
        <v>13</v>
      </c>
      <c r="J4" s="75" t="s">
        <v>18</v>
      </c>
      <c r="K4" s="76"/>
      <c r="L4" s="74"/>
      <c r="M4" s="19" t="s">
        <v>20</v>
      </c>
      <c r="N4" s="20"/>
    </row>
    <row r="5" spans="1:14" ht="39.950000000000003" customHeight="1" thickBot="1" x14ac:dyDescent="0.2">
      <c r="A5" s="47">
        <v>224</v>
      </c>
      <c r="B5" s="21">
        <f>A5/A7</f>
        <v>24.888888888888889</v>
      </c>
      <c r="C5" s="69">
        <f>ROUNDUP(B5,0)</f>
        <v>25</v>
      </c>
      <c r="D5" s="70"/>
      <c r="E5" s="71"/>
      <c r="F5" s="62">
        <f>VLOOKUP(C5,速算表!A1:H11,5)</f>
        <v>185</v>
      </c>
      <c r="G5" s="63"/>
      <c r="H5" s="64"/>
      <c r="I5" s="22">
        <f>VLOOKUP(C5,速算表!A1:H11,6)</f>
        <v>821</v>
      </c>
      <c r="J5" s="77">
        <f>IF(C5&gt;=6,ROUNDDOWN(F5*A5-I5*A7,-1),ROUNDDOWN(F5*A7,-1))</f>
        <v>34050</v>
      </c>
      <c r="K5" s="78"/>
      <c r="L5" s="74"/>
      <c r="M5" s="23">
        <f>ROUNDDOWN(J5*1.1,0)</f>
        <v>37455</v>
      </c>
      <c r="N5" s="24"/>
    </row>
    <row r="6" spans="1:14" ht="39.950000000000003" customHeight="1" x14ac:dyDescent="0.15">
      <c r="A6" s="25" t="s">
        <v>11</v>
      </c>
      <c r="B6" s="26"/>
      <c r="C6" s="27"/>
      <c r="D6" s="27"/>
      <c r="E6" s="27"/>
      <c r="F6" s="27"/>
      <c r="G6" s="27"/>
      <c r="I6" s="28"/>
      <c r="J6" s="29" t="s">
        <v>9</v>
      </c>
      <c r="K6" s="28"/>
      <c r="L6" s="28"/>
      <c r="M6" s="82" t="s">
        <v>16</v>
      </c>
      <c r="N6" s="83"/>
    </row>
    <row r="7" spans="1:14" ht="39.950000000000003" customHeight="1" thickBot="1" x14ac:dyDescent="0.2">
      <c r="A7" s="48">
        <v>9</v>
      </c>
      <c r="B7" s="30"/>
      <c r="C7" s="31"/>
      <c r="D7" s="31"/>
      <c r="E7" s="31"/>
      <c r="F7" s="31"/>
      <c r="G7" s="31"/>
      <c r="I7" s="32"/>
      <c r="J7" s="33"/>
      <c r="M7" s="35"/>
    </row>
    <row r="8" spans="1:14" ht="39.950000000000003" customHeight="1" x14ac:dyDescent="0.15">
      <c r="A8" s="42"/>
      <c r="B8" s="41" t="s">
        <v>14</v>
      </c>
      <c r="C8" s="66" t="s">
        <v>15</v>
      </c>
      <c r="D8" s="67"/>
      <c r="E8" s="68"/>
      <c r="F8" s="59" t="s">
        <v>12</v>
      </c>
      <c r="G8" s="60"/>
      <c r="H8" s="61"/>
      <c r="I8" s="18" t="s">
        <v>13</v>
      </c>
      <c r="J8" s="75" t="s">
        <v>19</v>
      </c>
      <c r="K8" s="76"/>
      <c r="L8" s="74"/>
      <c r="M8" s="44" t="s">
        <v>21</v>
      </c>
    </row>
    <row r="9" spans="1:14" ht="39.950000000000003" customHeight="1" thickBot="1" x14ac:dyDescent="0.2">
      <c r="A9" s="43"/>
      <c r="B9" s="21">
        <f>B5</f>
        <v>24.888888888888889</v>
      </c>
      <c r="C9" s="69">
        <f>ROUNDUP(B9,0)</f>
        <v>25</v>
      </c>
      <c r="D9" s="70"/>
      <c r="E9" s="71"/>
      <c r="F9" s="79">
        <f>VLOOKUP(C9,速算表!A15:H25,5)</f>
        <v>185</v>
      </c>
      <c r="G9" s="80"/>
      <c r="H9" s="81"/>
      <c r="I9" s="36">
        <f>VLOOKUP(C9,速算表!A15:H25,6)</f>
        <v>1535</v>
      </c>
      <c r="J9" s="77">
        <f>IF(C9&gt;=1,ROUNDDOWN(F9*A5-I9*A7,-1),ROUNDDOWN(F9*A7,-1))</f>
        <v>27620</v>
      </c>
      <c r="K9" s="78"/>
      <c r="L9" s="74"/>
      <c r="M9" s="45">
        <f>ROUNDDOWN(J9*1.1,0)</f>
        <v>30382</v>
      </c>
      <c r="N9" s="24"/>
    </row>
    <row r="10" spans="1:14" ht="39.950000000000003" customHeight="1" x14ac:dyDescent="0.15">
      <c r="A10" s="37"/>
      <c r="B10" s="35" t="s">
        <v>7</v>
      </c>
      <c r="C10" s="37"/>
      <c r="D10" s="37"/>
      <c r="E10" s="37"/>
      <c r="F10" s="37"/>
      <c r="G10" s="37"/>
      <c r="I10" s="28"/>
      <c r="J10" s="29" t="s">
        <v>8</v>
      </c>
      <c r="K10" s="28"/>
      <c r="L10" s="28"/>
      <c r="M10" s="84" t="s">
        <v>16</v>
      </c>
      <c r="N10" s="85"/>
    </row>
    <row r="11" spans="1:14" ht="39.950000000000003" customHeight="1" x14ac:dyDescent="0.15">
      <c r="A11" s="37"/>
      <c r="B11" s="37"/>
      <c r="C11" s="37"/>
      <c r="D11" s="37"/>
      <c r="E11" s="37"/>
      <c r="F11" s="37"/>
      <c r="G11" s="37"/>
      <c r="J11" s="72"/>
      <c r="K11" s="72"/>
      <c r="L11" s="72"/>
      <c r="N11" s="46"/>
    </row>
    <row r="12" spans="1:14" ht="9" customHeight="1" x14ac:dyDescent="0.15">
      <c r="A12" s="38"/>
      <c r="B12" s="38"/>
      <c r="C12" s="38"/>
      <c r="D12" s="38"/>
      <c r="E12" s="38"/>
      <c r="F12" s="38"/>
      <c r="G12" s="38"/>
      <c r="H12" s="39"/>
      <c r="I12" s="39"/>
      <c r="J12" s="40"/>
      <c r="K12" s="40"/>
    </row>
  </sheetData>
  <sheetProtection algorithmName="SHA-512" hashValue="6ulEuPmZJZEkQVwcIWgsWWLzeb4vK15L6MwZ+hTV9QWTLrFWukepkgRss0tpAIorVg4VwlpZH1uqmDiBGiPQMQ==" saltValue="gsM2vwqI2uTJNdyS02bGJw==" spinCount="100000" sheet="1" selectLockedCells="1"/>
  <protectedRanges>
    <protectedRange sqref="A5 A7 A9" name="範囲1"/>
  </protectedRanges>
  <mergeCells count="19">
    <mergeCell ref="J11:L11"/>
    <mergeCell ref="A1:N1"/>
    <mergeCell ref="L8:L9"/>
    <mergeCell ref="J8:K8"/>
    <mergeCell ref="J9:K9"/>
    <mergeCell ref="C9:E9"/>
    <mergeCell ref="F9:H9"/>
    <mergeCell ref="C8:E8"/>
    <mergeCell ref="M6:N6"/>
    <mergeCell ref="M10:N10"/>
    <mergeCell ref="L4:L5"/>
    <mergeCell ref="J4:K4"/>
    <mergeCell ref="J5:K5"/>
    <mergeCell ref="F4:H4"/>
    <mergeCell ref="F5:H5"/>
    <mergeCell ref="F8:H8"/>
    <mergeCell ref="A3:K3"/>
    <mergeCell ref="C4:E4"/>
    <mergeCell ref="C5:E5"/>
  </mergeCells>
  <phoneticPr fontId="2"/>
  <pageMargins left="0.49" right="0.6" top="0.98399999999999999" bottom="0.98399999999999999" header="0.51200000000000001" footer="0.51200000000000001"/>
  <pageSetup paperSize="9" scale="5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="75" zoomScaleNormal="75" workbookViewId="0">
      <selection activeCell="F17" sqref="F17"/>
    </sheetView>
  </sheetViews>
  <sheetFormatPr defaultRowHeight="13.5" x14ac:dyDescent="0.15"/>
  <cols>
    <col min="1" max="5" width="9" style="1"/>
    <col min="6" max="6" width="9" style="2"/>
    <col min="7" max="8" width="9" style="1"/>
  </cols>
  <sheetData>
    <row r="1" spans="1:8" ht="18" customHeight="1" x14ac:dyDescent="0.15">
      <c r="A1" s="86" t="s">
        <v>0</v>
      </c>
      <c r="B1" s="86"/>
      <c r="C1" s="86"/>
      <c r="D1" s="58" t="s">
        <v>1</v>
      </c>
      <c r="E1" s="58" t="s">
        <v>2</v>
      </c>
      <c r="F1" s="4" t="s">
        <v>3</v>
      </c>
      <c r="G1" s="58" t="s">
        <v>4</v>
      </c>
      <c r="H1" s="58" t="s">
        <v>5</v>
      </c>
    </row>
    <row r="2" spans="1:8" ht="18" customHeight="1" x14ac:dyDescent="0.15">
      <c r="A2" s="51">
        <v>0</v>
      </c>
      <c r="B2" s="52" t="s">
        <v>6</v>
      </c>
      <c r="C2" s="53">
        <v>0</v>
      </c>
      <c r="D2" s="56">
        <v>714</v>
      </c>
      <c r="E2" s="56">
        <v>714</v>
      </c>
      <c r="F2" s="54">
        <v>0</v>
      </c>
      <c r="G2" s="55"/>
      <c r="H2" s="55"/>
    </row>
    <row r="3" spans="1:8" ht="18" customHeight="1" x14ac:dyDescent="0.15">
      <c r="A3" s="9">
        <v>1</v>
      </c>
      <c r="B3" s="10" t="s">
        <v>6</v>
      </c>
      <c r="C3" s="11">
        <v>5</v>
      </c>
      <c r="D3" s="57">
        <v>28</v>
      </c>
      <c r="E3" s="57">
        <v>28</v>
      </c>
      <c r="F3" s="6">
        <v>-714</v>
      </c>
      <c r="G3" s="5"/>
      <c r="H3" s="5"/>
    </row>
    <row r="4" spans="1:8" ht="18" customHeight="1" x14ac:dyDescent="0.15">
      <c r="A4" s="9">
        <v>6</v>
      </c>
      <c r="B4" s="10" t="s">
        <v>6</v>
      </c>
      <c r="C4" s="11">
        <v>8</v>
      </c>
      <c r="D4" s="57">
        <v>55</v>
      </c>
      <c r="E4" s="57">
        <v>55</v>
      </c>
      <c r="F4" s="6">
        <f>C4*D4-((C4-C3)*D4+C3*D3-F3)</f>
        <v>-579</v>
      </c>
      <c r="G4" s="5">
        <v>0</v>
      </c>
      <c r="H4" s="5"/>
    </row>
    <row r="5" spans="1:8" ht="18" customHeight="1" x14ac:dyDescent="0.15">
      <c r="A5" s="9">
        <v>9</v>
      </c>
      <c r="B5" s="10" t="s">
        <v>6</v>
      </c>
      <c r="C5" s="11">
        <v>10</v>
      </c>
      <c r="D5" s="57">
        <v>140</v>
      </c>
      <c r="E5" s="57">
        <v>140</v>
      </c>
      <c r="F5" s="6">
        <f t="shared" ref="F5:F10" si="0">C5*D5-((C5-C4)*D5+C4*D4-F4)</f>
        <v>101</v>
      </c>
      <c r="G5" s="5">
        <v>0</v>
      </c>
      <c r="H5" s="5" t="str">
        <f t="shared" ref="H5:H11" si="1">IF(G5*E5-F5&gt;0,ROUNDDOWN((G5*E5-F5)*1.05,-1),"")</f>
        <v/>
      </c>
    </row>
    <row r="6" spans="1:8" ht="18" customHeight="1" x14ac:dyDescent="0.15">
      <c r="A6" s="9">
        <v>11</v>
      </c>
      <c r="B6" s="10" t="s">
        <v>6</v>
      </c>
      <c r="C6" s="11">
        <v>20</v>
      </c>
      <c r="D6" s="57">
        <v>158</v>
      </c>
      <c r="E6" s="57">
        <v>158</v>
      </c>
      <c r="F6" s="6">
        <f t="shared" si="0"/>
        <v>281</v>
      </c>
      <c r="G6" s="5">
        <v>0</v>
      </c>
      <c r="H6" s="5" t="str">
        <f t="shared" si="1"/>
        <v/>
      </c>
    </row>
    <row r="7" spans="1:8" ht="18" customHeight="1" x14ac:dyDescent="0.15">
      <c r="A7" s="9">
        <v>21</v>
      </c>
      <c r="B7" s="10" t="s">
        <v>6</v>
      </c>
      <c r="C7" s="11">
        <v>30</v>
      </c>
      <c r="D7" s="57">
        <v>185</v>
      </c>
      <c r="E7" s="57">
        <v>185</v>
      </c>
      <c r="F7" s="6">
        <f t="shared" si="0"/>
        <v>821</v>
      </c>
      <c r="G7" s="5">
        <v>0</v>
      </c>
      <c r="H7" s="5" t="str">
        <f t="shared" si="1"/>
        <v/>
      </c>
    </row>
    <row r="8" spans="1:8" ht="18" customHeight="1" x14ac:dyDescent="0.15">
      <c r="A8" s="9">
        <v>31</v>
      </c>
      <c r="B8" s="10" t="s">
        <v>6</v>
      </c>
      <c r="C8" s="11">
        <v>50</v>
      </c>
      <c r="D8" s="57">
        <v>223</v>
      </c>
      <c r="E8" s="57">
        <v>223</v>
      </c>
      <c r="F8" s="6">
        <f t="shared" si="0"/>
        <v>1961</v>
      </c>
      <c r="G8" s="5">
        <v>0</v>
      </c>
      <c r="H8" s="5" t="str">
        <f t="shared" si="1"/>
        <v/>
      </c>
    </row>
    <row r="9" spans="1:8" ht="18" customHeight="1" x14ac:dyDescent="0.15">
      <c r="A9" s="9">
        <v>51</v>
      </c>
      <c r="B9" s="10" t="s">
        <v>6</v>
      </c>
      <c r="C9" s="11">
        <v>100</v>
      </c>
      <c r="D9" s="49">
        <v>252</v>
      </c>
      <c r="E9" s="49">
        <v>252</v>
      </c>
      <c r="F9" s="6">
        <f t="shared" si="0"/>
        <v>3411</v>
      </c>
      <c r="G9" s="5">
        <v>0</v>
      </c>
      <c r="H9" s="5" t="str">
        <f t="shared" si="1"/>
        <v/>
      </c>
    </row>
    <row r="10" spans="1:8" ht="18" customHeight="1" x14ac:dyDescent="0.15">
      <c r="A10" s="9">
        <v>101</v>
      </c>
      <c r="B10" s="10" t="s">
        <v>6</v>
      </c>
      <c r="C10" s="11">
        <v>500</v>
      </c>
      <c r="D10" s="49">
        <v>266</v>
      </c>
      <c r="E10" s="49">
        <v>266</v>
      </c>
      <c r="F10" s="6">
        <f t="shared" si="0"/>
        <v>4811</v>
      </c>
      <c r="G10" s="5">
        <v>0</v>
      </c>
      <c r="H10" s="5" t="str">
        <f t="shared" si="1"/>
        <v/>
      </c>
    </row>
    <row r="11" spans="1:8" ht="18" customHeight="1" x14ac:dyDescent="0.15">
      <c r="A11" s="12">
        <v>501</v>
      </c>
      <c r="B11" s="13" t="s">
        <v>6</v>
      </c>
      <c r="C11" s="14">
        <v>10000</v>
      </c>
      <c r="D11" s="50">
        <v>291</v>
      </c>
      <c r="E11" s="50">
        <v>291</v>
      </c>
      <c r="F11" s="8">
        <f>C11*D11-((C11-C10)*D11+C10*D10-F10)</f>
        <v>17311</v>
      </c>
      <c r="G11" s="7">
        <v>0</v>
      </c>
      <c r="H11" s="7" t="str">
        <f t="shared" si="1"/>
        <v/>
      </c>
    </row>
    <row r="12" spans="1:8" x14ac:dyDescent="0.15">
      <c r="A12" s="1" t="s">
        <v>22</v>
      </c>
    </row>
    <row r="13" spans="1:8" ht="15" customHeight="1" x14ac:dyDescent="0.15">
      <c r="A13" s="2"/>
      <c r="B13" s="2"/>
      <c r="C13" s="2"/>
    </row>
    <row r="14" spans="1:8" ht="15" customHeight="1" x14ac:dyDescent="0.15">
      <c r="A14" s="2"/>
      <c r="B14" s="2"/>
      <c r="C14" s="2"/>
    </row>
    <row r="15" spans="1:8" ht="18" customHeight="1" x14ac:dyDescent="0.15">
      <c r="A15" s="86" t="s">
        <v>0</v>
      </c>
      <c r="B15" s="86"/>
      <c r="C15" s="86"/>
      <c r="D15" s="3" t="s">
        <v>1</v>
      </c>
      <c r="E15" s="3" t="s">
        <v>2</v>
      </c>
      <c r="F15" s="4" t="s">
        <v>3</v>
      </c>
      <c r="G15" s="3" t="s">
        <v>4</v>
      </c>
      <c r="H15" s="3" t="s">
        <v>5</v>
      </c>
    </row>
    <row r="16" spans="1:8" ht="18" customHeight="1" x14ac:dyDescent="0.15">
      <c r="A16" s="51">
        <v>0</v>
      </c>
      <c r="B16" s="52" t="s">
        <v>6</v>
      </c>
      <c r="C16" s="53">
        <v>0</v>
      </c>
      <c r="D16" s="56">
        <v>714</v>
      </c>
      <c r="E16" s="56">
        <v>714</v>
      </c>
      <c r="F16" s="54">
        <v>0</v>
      </c>
      <c r="G16" s="55"/>
      <c r="H16" s="55"/>
    </row>
    <row r="17" spans="1:8" ht="18" customHeight="1" x14ac:dyDescent="0.15">
      <c r="A17" s="9">
        <v>1</v>
      </c>
      <c r="B17" s="10" t="s">
        <v>6</v>
      </c>
      <c r="C17" s="11">
        <v>5</v>
      </c>
      <c r="D17" s="57">
        <v>28</v>
      </c>
      <c r="E17" s="57">
        <v>28</v>
      </c>
      <c r="F17" s="6">
        <v>0</v>
      </c>
      <c r="G17" s="5"/>
      <c r="H17" s="5"/>
    </row>
    <row r="18" spans="1:8" ht="18" customHeight="1" x14ac:dyDescent="0.15">
      <c r="A18" s="9">
        <v>6</v>
      </c>
      <c r="B18" s="10" t="s">
        <v>6</v>
      </c>
      <c r="C18" s="11">
        <v>8</v>
      </c>
      <c r="D18" s="57">
        <v>55</v>
      </c>
      <c r="E18" s="57">
        <v>55</v>
      </c>
      <c r="F18" s="6">
        <f>C18*D18-((C18-C17)*D18+C17*D17-F17)</f>
        <v>135</v>
      </c>
      <c r="G18" s="5">
        <v>0</v>
      </c>
      <c r="H18" s="5"/>
    </row>
    <row r="19" spans="1:8" ht="18" customHeight="1" x14ac:dyDescent="0.15">
      <c r="A19" s="9">
        <v>9</v>
      </c>
      <c r="B19" s="10" t="s">
        <v>6</v>
      </c>
      <c r="C19" s="11">
        <v>10</v>
      </c>
      <c r="D19" s="57">
        <v>140</v>
      </c>
      <c r="E19" s="57">
        <v>140</v>
      </c>
      <c r="F19" s="6">
        <f>C19*D19-((C19-C18)*D19+C18*D18-F18)</f>
        <v>815</v>
      </c>
      <c r="G19" s="5">
        <v>0</v>
      </c>
      <c r="H19" s="5" t="str">
        <f t="shared" ref="H19:H25" si="2">IF(G19*E19-F19&gt;0,ROUNDDOWN((G19*E19-F19)*1.05,-1),"")</f>
        <v/>
      </c>
    </row>
    <row r="20" spans="1:8" ht="18" customHeight="1" x14ac:dyDescent="0.15">
      <c r="A20" s="9">
        <v>11</v>
      </c>
      <c r="B20" s="10" t="s">
        <v>6</v>
      </c>
      <c r="C20" s="11">
        <v>20</v>
      </c>
      <c r="D20" s="57">
        <v>158</v>
      </c>
      <c r="E20" s="57">
        <v>158</v>
      </c>
      <c r="F20" s="6">
        <f t="shared" ref="F20:F24" si="3">C20*D20-((C20-C19)*D20+C19*D19-F19)</f>
        <v>995</v>
      </c>
      <c r="G20" s="5">
        <v>0</v>
      </c>
      <c r="H20" s="5" t="str">
        <f t="shared" si="2"/>
        <v/>
      </c>
    </row>
    <row r="21" spans="1:8" ht="18" customHeight="1" x14ac:dyDescent="0.15">
      <c r="A21" s="9">
        <v>21</v>
      </c>
      <c r="B21" s="10" t="s">
        <v>6</v>
      </c>
      <c r="C21" s="11">
        <v>30</v>
      </c>
      <c r="D21" s="57">
        <v>185</v>
      </c>
      <c r="E21" s="57">
        <v>185</v>
      </c>
      <c r="F21" s="6">
        <f t="shared" si="3"/>
        <v>1535</v>
      </c>
      <c r="G21" s="5">
        <v>0</v>
      </c>
      <c r="H21" s="5" t="str">
        <f t="shared" si="2"/>
        <v/>
      </c>
    </row>
    <row r="22" spans="1:8" ht="18" customHeight="1" x14ac:dyDescent="0.15">
      <c r="A22" s="9">
        <v>31</v>
      </c>
      <c r="B22" s="10" t="s">
        <v>6</v>
      </c>
      <c r="C22" s="11">
        <v>50</v>
      </c>
      <c r="D22" s="57">
        <v>223</v>
      </c>
      <c r="E22" s="57">
        <v>223</v>
      </c>
      <c r="F22" s="6">
        <f t="shared" si="3"/>
        <v>2675</v>
      </c>
      <c r="G22" s="5">
        <v>0</v>
      </c>
      <c r="H22" s="5" t="str">
        <f t="shared" si="2"/>
        <v/>
      </c>
    </row>
    <row r="23" spans="1:8" ht="18" customHeight="1" x14ac:dyDescent="0.15">
      <c r="A23" s="9">
        <v>51</v>
      </c>
      <c r="B23" s="10" t="s">
        <v>6</v>
      </c>
      <c r="C23" s="11">
        <v>100</v>
      </c>
      <c r="D23" s="49">
        <v>252</v>
      </c>
      <c r="E23" s="49">
        <v>252</v>
      </c>
      <c r="F23" s="6">
        <f t="shared" si="3"/>
        <v>4125</v>
      </c>
      <c r="G23" s="5">
        <v>0</v>
      </c>
      <c r="H23" s="5" t="str">
        <f t="shared" si="2"/>
        <v/>
      </c>
    </row>
    <row r="24" spans="1:8" ht="18" customHeight="1" x14ac:dyDescent="0.15">
      <c r="A24" s="9">
        <v>101</v>
      </c>
      <c r="B24" s="10" t="s">
        <v>6</v>
      </c>
      <c r="C24" s="11">
        <v>500</v>
      </c>
      <c r="D24" s="49">
        <v>266</v>
      </c>
      <c r="E24" s="49">
        <v>266</v>
      </c>
      <c r="F24" s="6">
        <f t="shared" si="3"/>
        <v>5525</v>
      </c>
      <c r="G24" s="5">
        <v>0</v>
      </c>
      <c r="H24" s="5" t="str">
        <f t="shared" si="2"/>
        <v/>
      </c>
    </row>
    <row r="25" spans="1:8" ht="18" customHeight="1" x14ac:dyDescent="0.15">
      <c r="A25" s="12">
        <v>501</v>
      </c>
      <c r="B25" s="13" t="s">
        <v>6</v>
      </c>
      <c r="C25" s="14">
        <v>10000</v>
      </c>
      <c r="D25" s="50">
        <v>291</v>
      </c>
      <c r="E25" s="50">
        <v>291</v>
      </c>
      <c r="F25" s="8">
        <f>C25*D25-((C25-C24)*D25+C24*D24-F24)</f>
        <v>18025</v>
      </c>
      <c r="G25" s="7">
        <v>0</v>
      </c>
      <c r="H25" s="7" t="str">
        <f t="shared" si="2"/>
        <v/>
      </c>
    </row>
    <row r="26" spans="1:8" x14ac:dyDescent="0.15">
      <c r="A26" s="1" t="s">
        <v>17</v>
      </c>
    </row>
  </sheetData>
  <mergeCells count="2">
    <mergeCell ref="A1:C1"/>
    <mergeCell ref="A15:C15"/>
  </mergeCells>
  <phoneticPr fontId="2"/>
  <pageMargins left="0.78700000000000003" right="0.78700000000000003" top="0.98399999999999999" bottom="0.98399999999999999" header="0.51200000000000001" footer="0.51200000000000001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計算表</vt:lpstr>
      <vt:lpstr>速算表</vt:lpstr>
      <vt:lpstr>計算表!Print_Area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gsoumu</dc:creator>
  <cp:lastModifiedBy>山本　志保</cp:lastModifiedBy>
  <cp:lastPrinted>2024-01-31T02:36:09Z</cp:lastPrinted>
  <dcterms:created xsi:type="dcterms:W3CDTF">2007-05-25T02:25:01Z</dcterms:created>
  <dcterms:modified xsi:type="dcterms:W3CDTF">2026-07-06T04:48:21Z</dcterms:modified>
</cp:coreProperties>
</file>