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3検針担当\0308 料金改定\01_料金改定\R6.4.1 上水料金改定\ホームページ\【１年目9.45】新旧比較計算表\"/>
    </mc:Choice>
  </mc:AlternateContent>
  <bookViews>
    <workbookView xWindow="9285" yWindow="15" windowWidth="9630" windowHeight="8055"/>
  </bookViews>
  <sheets>
    <sheet name="計算表" sheetId="1" r:id="rId1"/>
    <sheet name="速算表" sheetId="2" state="hidden" r:id="rId2"/>
  </sheets>
  <definedNames>
    <definedName name="_xlnm.Print_Area" localSheetId="0">計算表!$A$1:$AD$15</definedName>
  </definedNames>
  <calcPr calcId="162913"/>
</workbook>
</file>

<file path=xl/calcChain.xml><?xml version="1.0" encoding="utf-8"?>
<calcChain xmlns="http://schemas.openxmlformats.org/spreadsheetml/2006/main">
  <c r="F17" i="2" l="1"/>
  <c r="F3" i="2" l="1"/>
  <c r="F4" i="2" s="1"/>
  <c r="F5" i="2" s="1"/>
  <c r="F18" i="2" l="1"/>
  <c r="F19" i="2" s="1"/>
  <c r="F20" i="2" s="1"/>
  <c r="F21" i="2" s="1"/>
  <c r="F22" i="2" s="1"/>
  <c r="F23" i="2" s="1"/>
  <c r="F24" i="2" s="1"/>
  <c r="B5" i="1" l="1"/>
  <c r="B9" i="1" s="1"/>
  <c r="C9" i="1" s="1"/>
  <c r="H4" i="2"/>
  <c r="F9" i="1" l="1"/>
  <c r="C5" i="1"/>
  <c r="F5" i="1" s="1"/>
  <c r="H18" i="2"/>
  <c r="I5" i="1" l="1"/>
  <c r="H5" i="2"/>
  <c r="F6" i="2"/>
  <c r="H19" i="2"/>
  <c r="I9" i="1"/>
  <c r="J9" i="1" s="1"/>
  <c r="J5" i="1" l="1"/>
  <c r="M5" i="1" s="1"/>
  <c r="M9" i="1"/>
  <c r="H20" i="2"/>
  <c r="H6" i="2"/>
  <c r="F7" i="2"/>
  <c r="F8" i="2" l="1"/>
  <c r="H7" i="2"/>
  <c r="H21" i="2"/>
  <c r="H22" i="2" l="1"/>
  <c r="F9" i="2"/>
  <c r="H8" i="2"/>
  <c r="H9" i="2" l="1"/>
  <c r="F10" i="2"/>
  <c r="H10" i="2" s="1"/>
  <c r="H23" i="2"/>
  <c r="H24" i="2"/>
</calcChain>
</file>

<file path=xl/sharedStrings.xml><?xml version="1.0" encoding="utf-8"?>
<sst xmlns="http://schemas.openxmlformats.org/spreadsheetml/2006/main" count="52" uniqueCount="23">
  <si>
    <t>汚水量</t>
  </si>
  <si>
    <t>金額</t>
  </si>
  <si>
    <t>単価</t>
  </si>
  <si>
    <t>速算控除</t>
  </si>
  <si>
    <t>量</t>
  </si>
  <si>
    <t>使用料</t>
  </si>
  <si>
    <t>以上</t>
  </si>
  <si>
    <t>一戸平均水量算出時は少数点以下切り上げ</t>
    <phoneticPr fontId="2"/>
  </si>
  <si>
    <t>（１０円未満切り捨て）</t>
    <phoneticPr fontId="2"/>
  </si>
  <si>
    <t>（１０円未満切り捨て）</t>
    <phoneticPr fontId="2"/>
  </si>
  <si>
    <t>総使用水量：１ヶ月</t>
    <rPh sb="0" eb="1">
      <t>ソウ</t>
    </rPh>
    <rPh sb="1" eb="3">
      <t>シヨウ</t>
    </rPh>
    <rPh sb="3" eb="4">
      <t>ミズ</t>
    </rPh>
    <rPh sb="4" eb="5">
      <t>リョウ</t>
    </rPh>
    <rPh sb="8" eb="9">
      <t>ゲツ</t>
    </rPh>
    <phoneticPr fontId="2"/>
  </si>
  <si>
    <t>連共用者数</t>
    <rPh sb="0" eb="1">
      <t>レン</t>
    </rPh>
    <rPh sb="1" eb="2">
      <t>キョウ</t>
    </rPh>
    <rPh sb="2" eb="3">
      <t>ヨウ</t>
    </rPh>
    <rPh sb="3" eb="4">
      <t>シャ</t>
    </rPh>
    <rPh sb="4" eb="5">
      <t>カズ</t>
    </rPh>
    <phoneticPr fontId="2"/>
  </si>
  <si>
    <t>単価</t>
    <rPh sb="0" eb="2">
      <t>タンカ</t>
    </rPh>
    <phoneticPr fontId="2"/>
  </si>
  <si>
    <t>簡易計算定数</t>
    <rPh sb="0" eb="2">
      <t>カンイ</t>
    </rPh>
    <rPh sb="2" eb="4">
      <t>ケイサン</t>
    </rPh>
    <rPh sb="4" eb="6">
      <t>テイスウ</t>
    </rPh>
    <phoneticPr fontId="2"/>
  </si>
  <si>
    <t>一戸平均　　　使用水量</t>
    <rPh sb="0" eb="2">
      <t>イチコ</t>
    </rPh>
    <rPh sb="2" eb="4">
      <t>ヘイキン</t>
    </rPh>
    <rPh sb="7" eb="9">
      <t>シヨウ</t>
    </rPh>
    <rPh sb="9" eb="11">
      <t>スイリョウ</t>
    </rPh>
    <phoneticPr fontId="2"/>
  </si>
  <si>
    <t>一戸平均使用水量(切上げ)</t>
    <rPh sb="0" eb="2">
      <t>イッコ</t>
    </rPh>
    <rPh sb="2" eb="4">
      <t>ヘイキン</t>
    </rPh>
    <rPh sb="4" eb="6">
      <t>シヨウ</t>
    </rPh>
    <rPh sb="6" eb="8">
      <t>スイリョウ</t>
    </rPh>
    <rPh sb="9" eb="11">
      <t>キリア</t>
    </rPh>
    <phoneticPr fontId="2"/>
  </si>
  <si>
    <t>（１円未満切り捨て）
※消費税率１０％</t>
    <rPh sb="12" eb="15">
      <t>ショウヒゼイ</t>
    </rPh>
    <rPh sb="15" eb="16">
      <t>リツ</t>
    </rPh>
    <phoneticPr fontId="2"/>
  </si>
  <si>
    <t>（減免前）</t>
    <rPh sb="1" eb="4">
      <t>ゲンメンマエ</t>
    </rPh>
    <phoneticPr fontId="2"/>
  </si>
  <si>
    <t>(減免後)</t>
    <rPh sb="1" eb="4">
      <t>ゲンメンゴ</t>
    </rPh>
    <phoneticPr fontId="2"/>
  </si>
  <si>
    <t>減免前）上水道料金
　　　　（税抜）</t>
    <rPh sb="0" eb="3">
      <t>ゲンメンマエ</t>
    </rPh>
    <rPh sb="4" eb="7">
      <t>ジョウスイドウ</t>
    </rPh>
    <rPh sb="7" eb="9">
      <t>リョウキン</t>
    </rPh>
    <phoneticPr fontId="2"/>
  </si>
  <si>
    <t>減免後）上水道料金
　　　　（税抜）</t>
    <rPh sb="0" eb="3">
      <t>ゲンメンゴ</t>
    </rPh>
    <rPh sb="4" eb="7">
      <t>ジョウスイドウ</t>
    </rPh>
    <rPh sb="7" eb="9">
      <t>リョウキン</t>
    </rPh>
    <phoneticPr fontId="2"/>
  </si>
  <si>
    <t>減免前）上水道料金
　　（税込）</t>
    <rPh sb="0" eb="2">
      <t>ゲンメン</t>
    </rPh>
    <rPh sb="2" eb="3">
      <t>マエ</t>
    </rPh>
    <rPh sb="4" eb="7">
      <t>ジョウスイドウ</t>
    </rPh>
    <rPh sb="7" eb="9">
      <t>リョウキン</t>
    </rPh>
    <rPh sb="14" eb="15">
      <t>コミ</t>
    </rPh>
    <phoneticPr fontId="2"/>
  </si>
  <si>
    <t>減免後）上水道料金
　　（税込）</t>
    <rPh sb="0" eb="2">
      <t>ゲンメン</t>
    </rPh>
    <rPh sb="2" eb="3">
      <t>ゴ</t>
    </rPh>
    <rPh sb="4" eb="7">
      <t>ジョウスイドウ</t>
    </rPh>
    <rPh sb="7" eb="9">
      <t>リョウキン</t>
    </rPh>
    <rPh sb="14" eb="15">
      <t>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</si>
</sst>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0" fontId="1" fillId="0" borderId="0" xfId="0" applyFont="1">
      <alignment vertical="center"/>
    </xf>
    <xf numFmtId="38" fontId="4" fillId="3" borderId="0" xfId="1" applyFont="1" applyFill="1" applyAlignment="1">
      <alignment horizontal="center" vertical="center"/>
    </xf>
    <xf numFmtId="38" fontId="5" fillId="2" borderId="1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38" fontId="6" fillId="0" borderId="14" xfId="1" applyFont="1" applyBorder="1" applyAlignment="1">
      <alignment horizontal="right" vertical="center" wrapText="1"/>
    </xf>
    <xf numFmtId="38" fontId="5" fillId="0" borderId="0" xfId="1" applyFont="1" applyBorder="1" applyAlignment="1">
      <alignment vertical="center" wrapText="1"/>
    </xf>
    <xf numFmtId="177" fontId="7" fillId="0" borderId="15" xfId="0" applyNumberFormat="1" applyFont="1" applyBorder="1" applyAlignment="1">
      <alignment horizontal="right" vertical="center" indent="1"/>
    </xf>
    <xf numFmtId="176" fontId="7" fillId="3" borderId="11" xfId="1" applyNumberFormat="1" applyFont="1" applyFill="1" applyBorder="1" applyAlignment="1">
      <alignment horizontal="center" vertical="center"/>
    </xf>
    <xf numFmtId="38" fontId="8" fillId="0" borderId="16" xfId="1" applyFont="1" applyBorder="1">
      <alignment vertical="center"/>
    </xf>
    <xf numFmtId="0" fontId="5" fillId="0" borderId="0" xfId="0" applyFont="1">
      <alignment vertical="center"/>
    </xf>
    <xf numFmtId="38" fontId="5" fillId="2" borderId="14" xfId="1" applyFont="1" applyFill="1" applyBorder="1" applyAlignment="1">
      <alignment horizontal="center" vertical="center"/>
    </xf>
    <xf numFmtId="38" fontId="5" fillId="0" borderId="17" xfId="1" applyFont="1" applyBorder="1" applyAlignment="1">
      <alignment vertical="center"/>
    </xf>
    <xf numFmtId="38" fontId="1" fillId="0" borderId="18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1" fillId="0" borderId="0" xfId="1" applyFont="1" applyAlignment="1">
      <alignment vertical="top"/>
    </xf>
    <xf numFmtId="38" fontId="1" fillId="0" borderId="19" xfId="1" applyFont="1" applyBorder="1" applyAlignment="1">
      <alignment vertical="center"/>
    </xf>
    <xf numFmtId="38" fontId="1" fillId="0" borderId="2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1" fillId="0" borderId="0" xfId="1" applyFont="1">
      <alignment vertical="center"/>
    </xf>
    <xf numFmtId="38" fontId="5" fillId="0" borderId="0" xfId="1" applyFont="1" applyBorder="1" applyAlignment="1">
      <alignment vertical="center"/>
    </xf>
    <xf numFmtId="38" fontId="7" fillId="0" borderId="11" xfId="1" applyFont="1" applyBorder="1" applyAlignment="1">
      <alignment horizontal="center" vertical="center"/>
    </xf>
    <xf numFmtId="38" fontId="1" fillId="0" borderId="0" xfId="1" applyFont="1" applyBorder="1" applyAlignment="1">
      <alignment vertical="center"/>
    </xf>
    <xf numFmtId="38" fontId="1" fillId="0" borderId="0" xfId="1" applyFont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38" fontId="7" fillId="0" borderId="21" xfId="1" applyFont="1" applyFill="1" applyBorder="1" applyAlignment="1">
      <alignment horizontal="right" vertical="center" indent="1"/>
    </xf>
    <xf numFmtId="38" fontId="7" fillId="0" borderId="22" xfId="1" applyFont="1" applyFill="1" applyBorder="1" applyAlignment="1">
      <alignment horizontal="right" vertical="center" indent="1"/>
    </xf>
    <xf numFmtId="38" fontId="6" fillId="4" borderId="14" xfId="1" applyFont="1" applyFill="1" applyBorder="1" applyAlignment="1">
      <alignment horizontal="right" vertical="center" wrapText="1"/>
    </xf>
    <xf numFmtId="38" fontId="8" fillId="4" borderId="16" xfId="1" applyFont="1" applyFill="1" applyBorder="1">
      <alignment vertical="center"/>
    </xf>
    <xf numFmtId="0" fontId="1" fillId="0" borderId="0" xfId="0" applyFont="1" applyProtection="1">
      <alignment vertical="center"/>
      <protection locked="0"/>
    </xf>
    <xf numFmtId="176" fontId="7" fillId="2" borderId="23" xfId="1" applyNumberFormat="1" applyFont="1" applyFill="1" applyBorder="1" applyAlignment="1" applyProtection="1">
      <alignment horizontal="right" vertical="center" indent="1"/>
      <protection locked="0"/>
    </xf>
    <xf numFmtId="176" fontId="7" fillId="2" borderId="24" xfId="1" applyNumberFormat="1" applyFont="1" applyFill="1" applyBorder="1" applyAlignment="1" applyProtection="1">
      <alignment horizontal="right" vertical="center" indent="1"/>
      <protection locked="0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38" fontId="3" fillId="0" borderId="26" xfId="1" applyFont="1" applyBorder="1">
      <alignment vertical="center"/>
    </xf>
    <xf numFmtId="38" fontId="3" fillId="0" borderId="18" xfId="1" applyFont="1" applyBorder="1" applyAlignment="1">
      <alignment horizontal="center" vertical="center"/>
    </xf>
    <xf numFmtId="38" fontId="3" fillId="0" borderId="27" xfId="1" applyFont="1" applyBorder="1">
      <alignment vertical="center"/>
    </xf>
    <xf numFmtId="38" fontId="3" fillId="0" borderId="28" xfId="1" applyFont="1" applyBorder="1">
      <alignment vertical="center"/>
    </xf>
    <xf numFmtId="0" fontId="3" fillId="0" borderId="28" xfId="0" applyFont="1" applyBorder="1">
      <alignment vertical="center"/>
    </xf>
    <xf numFmtId="0" fontId="3" fillId="3" borderId="28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7" fillId="3" borderId="11" xfId="1" applyFont="1" applyFill="1" applyBorder="1" applyAlignment="1">
      <alignment horizontal="center" vertical="center"/>
    </xf>
    <xf numFmtId="38" fontId="7" fillId="3" borderId="12" xfId="1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177" fontId="7" fillId="0" borderId="11" xfId="0" applyNumberFormat="1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4" fillId="3" borderId="0" xfId="1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 wrapText="1"/>
    </xf>
    <xf numFmtId="38" fontId="7" fillId="0" borderId="25" xfId="1" applyFont="1" applyBorder="1" applyAlignment="1">
      <alignment horizontal="right" vertical="center" indent="1"/>
    </xf>
    <xf numFmtId="38" fontId="7" fillId="0" borderId="15" xfId="1" applyFont="1" applyBorder="1" applyAlignment="1">
      <alignment horizontal="right" vertical="center" indent="1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0" fillId="0" borderId="0" xfId="1" applyFont="1" applyBorder="1" applyAlignment="1">
      <alignment horizontal="left" vertical="top" wrapText="1"/>
    </xf>
    <xf numFmtId="38" fontId="1" fillId="0" borderId="0" xfId="1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</xdr:colOff>
      <xdr:row>4</xdr:row>
      <xdr:rowOff>184150</xdr:rowOff>
    </xdr:from>
    <xdr:to>
      <xdr:col>23</xdr:col>
      <xdr:colOff>673100</xdr:colOff>
      <xdr:row>14</xdr:row>
      <xdr:rowOff>101600</xdr:rowOff>
    </xdr:to>
    <xdr:sp macro="" textlink="">
      <xdr:nvSpPr>
        <xdr:cNvPr id="1547" name="AutoShape 33"/>
        <xdr:cNvSpPr>
          <a:spLocks noChangeArrowheads="1"/>
        </xdr:cNvSpPr>
      </xdr:nvSpPr>
      <xdr:spPr bwMode="auto">
        <a:xfrm>
          <a:off x="10807700" y="2343150"/>
          <a:ext cx="6134100" cy="39433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520700</xdr:colOff>
      <xdr:row>4</xdr:row>
      <xdr:rowOff>406400</xdr:rowOff>
    </xdr:from>
    <xdr:to>
      <xdr:col>22</xdr:col>
      <xdr:colOff>596900</xdr:colOff>
      <xdr:row>13</xdr:row>
      <xdr:rowOff>139700</xdr:rowOff>
    </xdr:to>
    <xdr:sp macro="" textlink="">
      <xdr:nvSpPr>
        <xdr:cNvPr id="20" name="Text Box 34"/>
        <xdr:cNvSpPr txBox="1">
          <a:spLocks noChangeArrowheads="1"/>
        </xdr:cNvSpPr>
      </xdr:nvSpPr>
      <xdr:spPr bwMode="auto">
        <a:xfrm>
          <a:off x="11303000" y="2565400"/>
          <a:ext cx="4876800" cy="3581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【計算のしかた】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①「総使用水量：１ヶ月」を入力してください。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②「連共用者数」を入力してください。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（分からない場合は料金課へお問合せください。）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③１ヶ月分の旧・新上水道料金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（税抜）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④１ヶ月分の旧・新上水道料金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（税込）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   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⑤単価は口径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ｍｍの従量料金になります。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   ⑥一戸平均使用水量が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㎥の場合は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　口径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ｍｍの基本料金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連共用者数になります。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　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＊令和６年４月１日料金改定実施　　 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＊経過措置期間：令和６年６月分から令和７年５月分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 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ja-JP" altLang="en-US"/>
        </a:p>
      </xdr:txBody>
    </xdr:sp>
    <xdr:clientData/>
  </xdr:twoCellAnchor>
  <xdr:twoCellAnchor>
    <xdr:from>
      <xdr:col>24</xdr:col>
      <xdr:colOff>257175</xdr:colOff>
      <xdr:row>0</xdr:row>
      <xdr:rowOff>28575</xdr:rowOff>
    </xdr:from>
    <xdr:to>
      <xdr:col>29</xdr:col>
      <xdr:colOff>247650</xdr:colOff>
      <xdr:row>13</xdr:row>
      <xdr:rowOff>152400</xdr:rowOff>
    </xdr:to>
    <xdr:grpSp>
      <xdr:nvGrpSpPr>
        <xdr:cNvPr id="1549" name="Group 35"/>
        <xdr:cNvGrpSpPr>
          <a:grpSpLocks/>
        </xdr:cNvGrpSpPr>
      </xdr:nvGrpSpPr>
      <xdr:grpSpPr bwMode="auto">
        <a:xfrm>
          <a:off x="17313275" y="28575"/>
          <a:ext cx="3419475" cy="6207125"/>
          <a:chOff x="1593" y="-1"/>
          <a:chExt cx="451" cy="701"/>
        </a:xfrm>
      </xdr:grpSpPr>
      <xdr:pic>
        <xdr:nvPicPr>
          <xdr:cNvPr id="1566" name="Picture 3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" y="-1"/>
            <a:ext cx="385" cy="7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67" name="Rectangle 37"/>
          <xdr:cNvSpPr>
            <a:spLocks noChangeArrowheads="1"/>
          </xdr:cNvSpPr>
        </xdr:nvSpPr>
        <xdr:spPr bwMode="auto">
          <a:xfrm>
            <a:off x="1623" y="302"/>
            <a:ext cx="339" cy="22"/>
          </a:xfrm>
          <a:prstGeom prst="rect">
            <a:avLst/>
          </a:prstGeom>
          <a:noFill/>
          <a:ln w="28575" algn="ctr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68" name="AutoShape 38"/>
          <xdr:cNvSpPr>
            <a:spLocks noChangeArrowheads="1"/>
          </xdr:cNvSpPr>
        </xdr:nvSpPr>
        <xdr:spPr bwMode="auto">
          <a:xfrm>
            <a:off x="1593" y="131"/>
            <a:ext cx="314" cy="72"/>
          </a:xfrm>
          <a:prstGeom prst="wedgeRoundRectCallout">
            <a:avLst>
              <a:gd name="adj1" fmla="val 28491"/>
              <a:gd name="adj2" fmla="val -81829"/>
              <a:gd name="adj3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69" name="AutoShape 39"/>
          <xdr:cNvSpPr>
            <a:spLocks noChangeArrowheads="1"/>
          </xdr:cNvSpPr>
        </xdr:nvSpPr>
        <xdr:spPr bwMode="auto">
          <a:xfrm>
            <a:off x="1736" y="357"/>
            <a:ext cx="308" cy="77"/>
          </a:xfrm>
          <a:prstGeom prst="wedgeRoundRectCallout">
            <a:avLst>
              <a:gd name="adj1" fmla="val -28644"/>
              <a:gd name="adj2" fmla="val -82843"/>
              <a:gd name="adj3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" name="Text Box 40"/>
          <xdr:cNvSpPr txBox="1">
            <a:spLocks noChangeArrowheads="1"/>
          </xdr:cNvSpPr>
        </xdr:nvSpPr>
        <xdr:spPr bwMode="auto">
          <a:xfrm>
            <a:off x="1641" y="144"/>
            <a:ext cx="249" cy="51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用途が「共同」に限ります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ので、ご了承ください。</a:t>
            </a:r>
            <a:endParaRPr lang="ja-JP" altLang="en-US"/>
          </a:p>
        </xdr:txBody>
      </xdr:sp>
      <xdr:sp macro="" textlink="">
        <xdr:nvSpPr>
          <xdr:cNvPr id="27" name="Text Box 41"/>
          <xdr:cNvSpPr txBox="1">
            <a:spLocks noChangeArrowheads="1"/>
          </xdr:cNvSpPr>
        </xdr:nvSpPr>
        <xdr:spPr bwMode="auto">
          <a:xfrm>
            <a:off x="1761" y="375"/>
            <a:ext cx="265" cy="5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①「総使用水量：１ヶ月」は、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こちらをご覧ください。</a:t>
            </a:r>
            <a:endParaRPr lang="ja-JP" altLang="en-US"/>
          </a:p>
        </xdr:txBody>
      </xdr:sp>
      <xdr:sp macro="" textlink="">
        <xdr:nvSpPr>
          <xdr:cNvPr id="1572" name="Rectangle 45"/>
          <xdr:cNvSpPr>
            <a:spLocks noChangeArrowheads="1"/>
          </xdr:cNvSpPr>
        </xdr:nvSpPr>
        <xdr:spPr bwMode="auto">
          <a:xfrm>
            <a:off x="1802" y="56"/>
            <a:ext cx="49" cy="48"/>
          </a:xfrm>
          <a:prstGeom prst="rect">
            <a:avLst/>
          </a:prstGeom>
          <a:noFill/>
          <a:ln w="28575" algn="ctr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15</xdr:col>
      <xdr:colOff>76200</xdr:colOff>
      <xdr:row>0</xdr:row>
      <xdr:rowOff>57150</xdr:rowOff>
    </xdr:from>
    <xdr:to>
      <xdr:col>23</xdr:col>
      <xdr:colOff>609600</xdr:colOff>
      <xdr:row>4</xdr:row>
      <xdr:rowOff>76200</xdr:rowOff>
    </xdr:to>
    <xdr:sp macro="" textlink="">
      <xdr:nvSpPr>
        <xdr:cNvPr id="1550" name="AutoShape 46"/>
        <xdr:cNvSpPr>
          <a:spLocks noChangeArrowheads="1"/>
        </xdr:cNvSpPr>
      </xdr:nvSpPr>
      <xdr:spPr bwMode="auto">
        <a:xfrm>
          <a:off x="10572750" y="57150"/>
          <a:ext cx="6019800" cy="217170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431801</xdr:colOff>
      <xdr:row>0</xdr:row>
      <xdr:rowOff>285751</xdr:rowOff>
    </xdr:from>
    <xdr:to>
      <xdr:col>22</xdr:col>
      <xdr:colOff>533401</xdr:colOff>
      <xdr:row>3</xdr:row>
      <xdr:rowOff>390525</xdr:rowOff>
    </xdr:to>
    <xdr:sp macro="" textlink="">
      <xdr:nvSpPr>
        <xdr:cNvPr id="31" name="Text Box 47"/>
        <xdr:cNvSpPr txBox="1">
          <a:spLocks noChangeArrowheads="1"/>
        </xdr:cNvSpPr>
      </xdr:nvSpPr>
      <xdr:spPr bwMode="auto">
        <a:xfrm>
          <a:off x="10890251" y="285751"/>
          <a:ext cx="4902200" cy="175259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【用途：共同住宅】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親メータによる全戸一括検針で、特例的計算の適用を受けて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いる物件の料金体系です。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一戸平均使用水量により上水道料金単価が変動します。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　（一戸平均使用水量＝1か月あたりの総使用水量÷連共用者数）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上下水道料金は全戸一括請求します。お支払い方法について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は、お住まいのマンション等のオーナーまたは管理会社までお問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い合わせください。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23</xdr:col>
      <xdr:colOff>638175</xdr:colOff>
      <xdr:row>11</xdr:row>
      <xdr:rowOff>66674</xdr:rowOff>
    </xdr:from>
    <xdr:to>
      <xdr:col>29</xdr:col>
      <xdr:colOff>142875</xdr:colOff>
      <xdr:row>13</xdr:row>
      <xdr:rowOff>171449</xdr:rowOff>
    </xdr:to>
    <xdr:sp macro="" textlink="">
      <xdr:nvSpPr>
        <xdr:cNvPr id="32" name="角丸四角形 31"/>
        <xdr:cNvSpPr/>
      </xdr:nvSpPr>
      <xdr:spPr>
        <a:xfrm>
          <a:off x="16592550" y="5753099"/>
          <a:ext cx="3619500" cy="390525"/>
        </a:xfrm>
        <a:prstGeom prst="roundRect">
          <a:avLst>
            <a:gd name="adj" fmla="val 9350"/>
          </a:avLst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40000"/>
                  <a:lumOff val="60000"/>
                </a:schemeClr>
              </a:solidFill>
            </a:rPr>
            <a:t>岸　和　田　市　上　下　水　道　局　料　金　課</a:t>
          </a:r>
        </a:p>
      </xdr:txBody>
    </xdr:sp>
    <xdr:clientData/>
  </xdr:twoCellAnchor>
  <xdr:twoCellAnchor>
    <xdr:from>
      <xdr:col>0</xdr:col>
      <xdr:colOff>355600</xdr:colOff>
      <xdr:row>1</xdr:row>
      <xdr:rowOff>428624</xdr:rowOff>
    </xdr:from>
    <xdr:to>
      <xdr:col>0</xdr:col>
      <xdr:colOff>828675</xdr:colOff>
      <xdr:row>2</xdr:row>
      <xdr:rowOff>88899</xdr:rowOff>
    </xdr:to>
    <xdr:sp macro="" textlink="">
      <xdr:nvSpPr>
        <xdr:cNvPr id="2" name="角丸四角形吹き出し 1"/>
        <xdr:cNvSpPr/>
      </xdr:nvSpPr>
      <xdr:spPr>
        <a:xfrm>
          <a:off x="355600" y="1076324"/>
          <a:ext cx="473075" cy="307975"/>
        </a:xfrm>
        <a:prstGeom prst="wedgeRoundRectCallout">
          <a:avLst>
            <a:gd name="adj1" fmla="val -30357"/>
            <a:gd name="adj2" fmla="val 105357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</xdr:col>
      <xdr:colOff>444502</xdr:colOff>
      <xdr:row>5</xdr:row>
      <xdr:rowOff>457201</xdr:rowOff>
    </xdr:from>
    <xdr:to>
      <xdr:col>1</xdr:col>
      <xdr:colOff>923926</xdr:colOff>
      <xdr:row>6</xdr:row>
      <xdr:rowOff>352426</xdr:rowOff>
    </xdr:to>
    <xdr:sp macro="" textlink="">
      <xdr:nvSpPr>
        <xdr:cNvPr id="21" name="角丸四角形吹き出し 20"/>
        <xdr:cNvSpPr/>
      </xdr:nvSpPr>
      <xdr:spPr>
        <a:xfrm>
          <a:off x="1482727" y="3114676"/>
          <a:ext cx="479424" cy="400050"/>
        </a:xfrm>
        <a:prstGeom prst="wedgeRoundRectCallout">
          <a:avLst>
            <a:gd name="adj1" fmla="val -101785"/>
            <a:gd name="adj2" fmla="val -357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11</xdr:col>
      <xdr:colOff>219074</xdr:colOff>
      <xdr:row>3</xdr:row>
      <xdr:rowOff>200025</xdr:rowOff>
    </xdr:from>
    <xdr:to>
      <xdr:col>11</xdr:col>
      <xdr:colOff>628649</xdr:colOff>
      <xdr:row>4</xdr:row>
      <xdr:rowOff>66675</xdr:rowOff>
    </xdr:to>
    <xdr:sp macro="" textlink="">
      <xdr:nvSpPr>
        <xdr:cNvPr id="23" name="角丸四角形吹き出し 22"/>
        <xdr:cNvSpPr/>
      </xdr:nvSpPr>
      <xdr:spPr>
        <a:xfrm>
          <a:off x="7267574" y="1847850"/>
          <a:ext cx="409575" cy="371475"/>
        </a:xfrm>
        <a:prstGeom prst="wedgeRoundRectCallout">
          <a:avLst>
            <a:gd name="adj1" fmla="val -82630"/>
            <a:gd name="adj2" fmla="val 104425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11</xdr:col>
      <xdr:colOff>254000</xdr:colOff>
      <xdr:row>7</xdr:row>
      <xdr:rowOff>476250</xdr:rowOff>
    </xdr:from>
    <xdr:to>
      <xdr:col>11</xdr:col>
      <xdr:colOff>657225</xdr:colOff>
      <xdr:row>8</xdr:row>
      <xdr:rowOff>368300</xdr:rowOff>
    </xdr:to>
    <xdr:sp macro="" textlink="">
      <xdr:nvSpPr>
        <xdr:cNvPr id="25" name="角丸四角形吹き出し 24"/>
        <xdr:cNvSpPr/>
      </xdr:nvSpPr>
      <xdr:spPr>
        <a:xfrm>
          <a:off x="7264400" y="4143375"/>
          <a:ext cx="403225" cy="396875"/>
        </a:xfrm>
        <a:prstGeom prst="wedgeRoundRectCallout">
          <a:avLst>
            <a:gd name="adj1" fmla="val -108792"/>
            <a:gd name="adj2" fmla="val -1236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３</a:t>
          </a:r>
        </a:p>
      </xdr:txBody>
    </xdr:sp>
    <xdr:clientData/>
  </xdr:twoCellAnchor>
  <xdr:twoCellAnchor>
    <xdr:from>
      <xdr:col>13</xdr:col>
      <xdr:colOff>174626</xdr:colOff>
      <xdr:row>3</xdr:row>
      <xdr:rowOff>161925</xdr:rowOff>
    </xdr:from>
    <xdr:to>
      <xdr:col>13</xdr:col>
      <xdr:colOff>581026</xdr:colOff>
      <xdr:row>4</xdr:row>
      <xdr:rowOff>19050</xdr:rowOff>
    </xdr:to>
    <xdr:sp macro="" textlink="">
      <xdr:nvSpPr>
        <xdr:cNvPr id="29" name="角丸四角形吹き出し 28"/>
        <xdr:cNvSpPr/>
      </xdr:nvSpPr>
      <xdr:spPr>
        <a:xfrm>
          <a:off x="9261476" y="1809750"/>
          <a:ext cx="406400" cy="361950"/>
        </a:xfrm>
        <a:prstGeom prst="wedgeRoundRectCallout">
          <a:avLst>
            <a:gd name="adj1" fmla="val -73539"/>
            <a:gd name="adj2" fmla="val 84304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13</xdr:col>
      <xdr:colOff>177800</xdr:colOff>
      <xdr:row>7</xdr:row>
      <xdr:rowOff>142875</xdr:rowOff>
    </xdr:from>
    <xdr:to>
      <xdr:col>13</xdr:col>
      <xdr:colOff>590550</xdr:colOff>
      <xdr:row>8</xdr:row>
      <xdr:rowOff>9526</xdr:rowOff>
    </xdr:to>
    <xdr:sp macro="" textlink="">
      <xdr:nvSpPr>
        <xdr:cNvPr id="33" name="角丸四角形吹き出し 32"/>
        <xdr:cNvSpPr/>
      </xdr:nvSpPr>
      <xdr:spPr>
        <a:xfrm>
          <a:off x="9302750" y="3810000"/>
          <a:ext cx="412750" cy="371476"/>
        </a:xfrm>
        <a:prstGeom prst="wedgeRoundRectCallout">
          <a:avLst>
            <a:gd name="adj1" fmla="val -75788"/>
            <a:gd name="adj2" fmla="val 90838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</a:t>
          </a:r>
        </a:p>
      </xdr:txBody>
    </xdr:sp>
    <xdr:clientData/>
  </xdr:twoCellAnchor>
  <xdr:oneCellAnchor>
    <xdr:from>
      <xdr:col>0</xdr:col>
      <xdr:colOff>419101</xdr:colOff>
      <xdr:row>1</xdr:row>
      <xdr:rowOff>457201</xdr:rowOff>
    </xdr:from>
    <xdr:ext cx="304800" cy="219074"/>
    <xdr:sp macro="" textlink="">
      <xdr:nvSpPr>
        <xdr:cNvPr id="5" name="テキスト ボックス 4"/>
        <xdr:cNvSpPr txBox="1"/>
      </xdr:nvSpPr>
      <xdr:spPr>
        <a:xfrm>
          <a:off x="419101" y="1104901"/>
          <a:ext cx="304800" cy="219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①</a:t>
          </a:r>
        </a:p>
      </xdr:txBody>
    </xdr:sp>
    <xdr:clientData/>
  </xdr:oneCellAnchor>
  <xdr:oneCellAnchor>
    <xdr:from>
      <xdr:col>1</xdr:col>
      <xdr:colOff>523875</xdr:colOff>
      <xdr:row>6</xdr:row>
      <xdr:rowOff>9525</xdr:rowOff>
    </xdr:from>
    <xdr:ext cx="371476" cy="292452"/>
    <xdr:sp macro="" textlink="">
      <xdr:nvSpPr>
        <xdr:cNvPr id="6" name="テキスト ボックス 5"/>
        <xdr:cNvSpPr txBox="1"/>
      </xdr:nvSpPr>
      <xdr:spPr>
        <a:xfrm>
          <a:off x="1562100" y="3171825"/>
          <a:ext cx="371476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②</a:t>
          </a:r>
        </a:p>
      </xdr:txBody>
    </xdr:sp>
    <xdr:clientData/>
  </xdr:oneCellAnchor>
  <xdr:oneCellAnchor>
    <xdr:from>
      <xdr:col>11</xdr:col>
      <xdr:colOff>247651</xdr:colOff>
      <xdr:row>3</xdr:row>
      <xdr:rowOff>247650</xdr:rowOff>
    </xdr:from>
    <xdr:ext cx="333374" cy="282927"/>
    <xdr:sp macro="" textlink="">
      <xdr:nvSpPr>
        <xdr:cNvPr id="7" name="テキスト ボックス 6"/>
        <xdr:cNvSpPr txBox="1"/>
      </xdr:nvSpPr>
      <xdr:spPr>
        <a:xfrm>
          <a:off x="7296151" y="1895475"/>
          <a:ext cx="333374" cy="282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③</a:t>
          </a:r>
        </a:p>
      </xdr:txBody>
    </xdr:sp>
    <xdr:clientData/>
  </xdr:oneCellAnchor>
  <xdr:oneCellAnchor>
    <xdr:from>
      <xdr:col>11</xdr:col>
      <xdr:colOff>285750</xdr:colOff>
      <xdr:row>8</xdr:row>
      <xdr:rowOff>38100</xdr:rowOff>
    </xdr:from>
    <xdr:ext cx="314325" cy="292450"/>
    <xdr:sp macro="" textlink="">
      <xdr:nvSpPr>
        <xdr:cNvPr id="8" name="テキスト ボックス 7"/>
        <xdr:cNvSpPr txBox="1"/>
      </xdr:nvSpPr>
      <xdr:spPr>
        <a:xfrm>
          <a:off x="7296150" y="4210050"/>
          <a:ext cx="314325" cy="29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③</a:t>
          </a:r>
        </a:p>
      </xdr:txBody>
    </xdr:sp>
    <xdr:clientData/>
  </xdr:oneCellAnchor>
  <xdr:oneCellAnchor>
    <xdr:from>
      <xdr:col>13</xdr:col>
      <xdr:colOff>200025</xdr:colOff>
      <xdr:row>3</xdr:row>
      <xdr:rowOff>219075</xdr:rowOff>
    </xdr:from>
    <xdr:ext cx="333375" cy="276225"/>
    <xdr:sp macro="" textlink="">
      <xdr:nvSpPr>
        <xdr:cNvPr id="9" name="テキスト ボックス 8"/>
        <xdr:cNvSpPr txBox="1"/>
      </xdr:nvSpPr>
      <xdr:spPr>
        <a:xfrm>
          <a:off x="9324975" y="1866900"/>
          <a:ext cx="33337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④</a:t>
          </a:r>
        </a:p>
      </xdr:txBody>
    </xdr:sp>
    <xdr:clientData/>
  </xdr:oneCellAnchor>
  <xdr:oneCellAnchor>
    <xdr:from>
      <xdr:col>13</xdr:col>
      <xdr:colOff>247651</xdr:colOff>
      <xdr:row>7</xdr:row>
      <xdr:rowOff>200025</xdr:rowOff>
    </xdr:from>
    <xdr:ext cx="314324" cy="266699"/>
    <xdr:sp macro="" textlink="">
      <xdr:nvSpPr>
        <xdr:cNvPr id="10" name="テキスト ボックス 9"/>
        <xdr:cNvSpPr txBox="1"/>
      </xdr:nvSpPr>
      <xdr:spPr>
        <a:xfrm>
          <a:off x="9372601" y="3867150"/>
          <a:ext cx="314324" cy="26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④</a:t>
          </a:r>
        </a:p>
      </xdr:txBody>
    </xdr:sp>
    <xdr:clientData/>
  </xdr:oneCellAnchor>
  <xdr:twoCellAnchor>
    <xdr:from>
      <xdr:col>1</xdr:col>
      <xdr:colOff>409575</xdr:colOff>
      <xdr:row>0</xdr:row>
      <xdr:rowOff>200025</xdr:rowOff>
    </xdr:from>
    <xdr:to>
      <xdr:col>11</xdr:col>
      <xdr:colOff>419100</xdr:colOff>
      <xdr:row>2</xdr:row>
      <xdr:rowOff>25400</xdr:rowOff>
    </xdr:to>
    <xdr:sp macro="" textlink="">
      <xdr:nvSpPr>
        <xdr:cNvPr id="13" name="角丸四角形 12"/>
        <xdr:cNvSpPr/>
      </xdr:nvSpPr>
      <xdr:spPr>
        <a:xfrm>
          <a:off x="1489075" y="200025"/>
          <a:ext cx="6016625" cy="11207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ysClr val="windowText" lastClr="000000"/>
              </a:solidFill>
            </a:rPr>
            <a:t>上水道料金＜用途：</a:t>
          </a:r>
          <a:r>
            <a:rPr kumimoji="1" lang="ja-JP" altLang="en-US" sz="1800" b="1">
              <a:solidFill>
                <a:srgbClr val="0000FF"/>
              </a:solidFill>
            </a:rPr>
            <a:t>共同住宅</a:t>
          </a:r>
          <a:r>
            <a:rPr kumimoji="1" lang="ja-JP" altLang="en-US" sz="1800" b="1">
              <a:solidFill>
                <a:sysClr val="windowText" lastClr="000000"/>
              </a:solidFill>
            </a:rPr>
            <a:t>＞新旧比較計算表</a:t>
          </a:r>
          <a:endParaRPr kumimoji="1" lang="en-US" altLang="ja-JP" sz="1800" b="1">
            <a:solidFill>
              <a:sysClr val="windowText" lastClr="000000"/>
            </a:solidFill>
          </a:endParaRPr>
        </a:p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令和６年４月１日料金改定実施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★経過措置期間：令和６年６月分から令和７年５月分まで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zoomScale="75" zoomScaleNormal="75" workbookViewId="0">
      <selection activeCell="A7" sqref="A7"/>
    </sheetView>
  </sheetViews>
  <sheetFormatPr defaultRowHeight="13.5" x14ac:dyDescent="0.15"/>
  <cols>
    <col min="1" max="1" width="14.125" style="39" customWidth="1"/>
    <col min="2" max="2" width="13.625" style="20" customWidth="1"/>
    <col min="3" max="3" width="3.625" style="39" customWidth="1"/>
    <col min="4" max="4" width="10.625" style="39" customWidth="1"/>
    <col min="5" max="5" width="3.625" style="39" customWidth="1"/>
    <col min="6" max="6" width="3.625" style="20" customWidth="1"/>
    <col min="7" max="7" width="7.625" style="20" customWidth="1"/>
    <col min="8" max="8" width="3.75" style="20" customWidth="1"/>
    <col min="9" max="9" width="13.625" style="39" customWidth="1"/>
    <col min="10" max="10" width="9.75" style="20" customWidth="1"/>
    <col min="11" max="11" width="9.75" style="39" customWidth="1"/>
    <col min="12" max="12" width="9.875" style="20" customWidth="1"/>
    <col min="13" max="13" width="20.625" style="20" customWidth="1"/>
    <col min="14" max="16384" width="9" style="20"/>
  </cols>
  <sheetData>
    <row r="1" spans="1:14" ht="51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51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7.75" customHeight="1" thickBo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4" ht="42.75" customHeight="1" x14ac:dyDescent="0.15">
      <c r="A4" s="22" t="s">
        <v>10</v>
      </c>
      <c r="B4" s="46" t="s">
        <v>14</v>
      </c>
      <c r="C4" s="70" t="s">
        <v>15</v>
      </c>
      <c r="D4" s="71"/>
      <c r="E4" s="72"/>
      <c r="F4" s="63" t="s">
        <v>12</v>
      </c>
      <c r="G4" s="64"/>
      <c r="H4" s="65"/>
      <c r="I4" s="23" t="s">
        <v>13</v>
      </c>
      <c r="J4" s="79" t="s">
        <v>19</v>
      </c>
      <c r="K4" s="80"/>
      <c r="L4" s="78"/>
      <c r="M4" s="24" t="s">
        <v>21</v>
      </c>
      <c r="N4" s="25"/>
    </row>
    <row r="5" spans="1:14" ht="39.950000000000003" customHeight="1" thickBot="1" x14ac:dyDescent="0.2">
      <c r="A5" s="52">
        <v>224</v>
      </c>
      <c r="B5" s="26">
        <f>A5/A7</f>
        <v>24.888888888888889</v>
      </c>
      <c r="C5" s="73">
        <f>ROUNDUP(B5,0)</f>
        <v>25</v>
      </c>
      <c r="D5" s="74"/>
      <c r="E5" s="75"/>
      <c r="F5" s="66">
        <f>VLOOKUP(C5,速算表!A1:G10,5)</f>
        <v>171</v>
      </c>
      <c r="G5" s="67"/>
      <c r="H5" s="68"/>
      <c r="I5" s="27">
        <f>VLOOKUP(C5,速算表!A1:G10,6)</f>
        <v>988</v>
      </c>
      <c r="J5" s="81">
        <f>IF(C5&gt;=6,ROUNDDOWN(F5*A5-I5*A7,-1),ROUNDDOWN(F5*A7,-1))</f>
        <v>29410</v>
      </c>
      <c r="K5" s="82"/>
      <c r="L5" s="78"/>
      <c r="M5" s="28">
        <f>ROUNDDOWN(J5*1.1,0)</f>
        <v>32351</v>
      </c>
      <c r="N5" s="29"/>
    </row>
    <row r="6" spans="1:14" ht="39.950000000000003" customHeight="1" x14ac:dyDescent="0.15">
      <c r="A6" s="30" t="s">
        <v>11</v>
      </c>
      <c r="B6" s="31"/>
      <c r="C6" s="32"/>
      <c r="D6" s="32"/>
      <c r="E6" s="32"/>
      <c r="F6" s="32"/>
      <c r="G6" s="32"/>
      <c r="I6" s="33"/>
      <c r="J6" s="34" t="s">
        <v>9</v>
      </c>
      <c r="K6" s="33"/>
      <c r="L6" s="33"/>
      <c r="M6" s="86" t="s">
        <v>16</v>
      </c>
      <c r="N6" s="87"/>
    </row>
    <row r="7" spans="1:14" ht="39.950000000000003" customHeight="1" thickBot="1" x14ac:dyDescent="0.2">
      <c r="A7" s="53">
        <v>9</v>
      </c>
      <c r="B7" s="35"/>
      <c r="C7" s="36"/>
      <c r="D7" s="36"/>
      <c r="E7" s="36"/>
      <c r="F7" s="36"/>
      <c r="G7" s="36"/>
      <c r="I7" s="37"/>
      <c r="J7" s="38"/>
      <c r="M7" s="40"/>
    </row>
    <row r="8" spans="1:14" ht="42.75" customHeight="1" x14ac:dyDescent="0.15">
      <c r="A8" s="47"/>
      <c r="B8" s="46" t="s">
        <v>14</v>
      </c>
      <c r="C8" s="70" t="s">
        <v>15</v>
      </c>
      <c r="D8" s="71"/>
      <c r="E8" s="72"/>
      <c r="F8" s="63" t="s">
        <v>12</v>
      </c>
      <c r="G8" s="64"/>
      <c r="H8" s="65"/>
      <c r="I8" s="23" t="s">
        <v>13</v>
      </c>
      <c r="J8" s="79" t="s">
        <v>20</v>
      </c>
      <c r="K8" s="80"/>
      <c r="L8" s="78"/>
      <c r="M8" s="49" t="s">
        <v>22</v>
      </c>
    </row>
    <row r="9" spans="1:14" ht="39.950000000000003" customHeight="1" thickBot="1" x14ac:dyDescent="0.2">
      <c r="A9" s="48"/>
      <c r="B9" s="26">
        <f>B5</f>
        <v>24.888888888888889</v>
      </c>
      <c r="C9" s="73">
        <f>ROUNDUP(B9,0)</f>
        <v>25</v>
      </c>
      <c r="D9" s="74"/>
      <c r="E9" s="75"/>
      <c r="F9" s="83">
        <f>VLOOKUP(C9,速算表!A14:H24,5)</f>
        <v>178</v>
      </c>
      <c r="G9" s="84"/>
      <c r="H9" s="85"/>
      <c r="I9" s="41">
        <f>VLOOKUP(C9,速算表!A14:H24,6)</f>
        <v>899</v>
      </c>
      <c r="J9" s="81">
        <f>IF(C9&gt;=1,ROUNDDOWN(F9*A5-I9*A7,-1),ROUNDDOWN(F9*A7,-1))</f>
        <v>31780</v>
      </c>
      <c r="K9" s="82"/>
      <c r="L9" s="78"/>
      <c r="M9" s="50">
        <f>ROUNDDOWN(J9*1.1,0)</f>
        <v>34958</v>
      </c>
      <c r="N9" s="29"/>
    </row>
    <row r="10" spans="1:14" ht="39.950000000000003" customHeight="1" x14ac:dyDescent="0.15">
      <c r="A10" s="42"/>
      <c r="B10" s="40" t="s">
        <v>7</v>
      </c>
      <c r="C10" s="42"/>
      <c r="D10" s="42"/>
      <c r="E10" s="42"/>
      <c r="F10" s="42"/>
      <c r="G10" s="42"/>
      <c r="I10" s="33"/>
      <c r="J10" s="34" t="s">
        <v>8</v>
      </c>
      <c r="K10" s="33"/>
      <c r="L10" s="33"/>
      <c r="M10" s="88" t="s">
        <v>16</v>
      </c>
      <c r="N10" s="89"/>
    </row>
    <row r="11" spans="1:14" ht="39.950000000000003" customHeight="1" x14ac:dyDescent="0.15">
      <c r="A11" s="42"/>
      <c r="B11" s="42"/>
      <c r="C11" s="42"/>
      <c r="D11" s="42"/>
      <c r="E11" s="42"/>
      <c r="F11" s="42"/>
      <c r="G11" s="42"/>
      <c r="J11" s="76"/>
      <c r="K11" s="76"/>
      <c r="L11" s="76"/>
      <c r="N11" s="51"/>
    </row>
    <row r="12" spans="1:14" ht="9" customHeight="1" x14ac:dyDescent="0.15">
      <c r="A12" s="43"/>
      <c r="B12" s="43"/>
      <c r="C12" s="43"/>
      <c r="D12" s="43"/>
      <c r="E12" s="43"/>
      <c r="F12" s="43"/>
      <c r="G12" s="43"/>
      <c r="H12" s="44"/>
      <c r="I12" s="44"/>
      <c r="J12" s="45"/>
      <c r="K12" s="45"/>
    </row>
  </sheetData>
  <sheetProtection algorithmName="SHA-512" hashValue="QDX1A1fk4ukqzbA8ctCZqfns4iQVU93zwX/utoSBGj0kLh+mea3CdINj6M7DgKzWH7wR5Z8yfwrIuo7MUDjKnQ==" saltValue="r/DMZr/NBTWI2tUS/h6RqQ==" spinCount="100000" sheet="1" selectLockedCells="1"/>
  <protectedRanges>
    <protectedRange sqref="A5 A7 A9" name="範囲1"/>
  </protectedRanges>
  <mergeCells count="19">
    <mergeCell ref="J11:L11"/>
    <mergeCell ref="A1:N1"/>
    <mergeCell ref="L8:L9"/>
    <mergeCell ref="J8:K8"/>
    <mergeCell ref="J9:K9"/>
    <mergeCell ref="C9:E9"/>
    <mergeCell ref="F9:H9"/>
    <mergeCell ref="C8:E8"/>
    <mergeCell ref="M6:N6"/>
    <mergeCell ref="M10:N10"/>
    <mergeCell ref="L4:L5"/>
    <mergeCell ref="J4:K4"/>
    <mergeCell ref="J5:K5"/>
    <mergeCell ref="F4:H4"/>
    <mergeCell ref="F5:H5"/>
    <mergeCell ref="F8:H8"/>
    <mergeCell ref="A3:K3"/>
    <mergeCell ref="C4:E4"/>
    <mergeCell ref="C5:E5"/>
  </mergeCells>
  <phoneticPr fontId="2"/>
  <pageMargins left="0.49" right="0.6" top="0.98399999999999999" bottom="0.98399999999999999" header="0.51200000000000001" footer="0.51200000000000001"/>
  <pageSetup paperSize="9" scale="4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5" zoomScaleNormal="75" workbookViewId="0">
      <selection activeCell="F18" sqref="F18"/>
    </sheetView>
  </sheetViews>
  <sheetFormatPr defaultRowHeight="13.5" x14ac:dyDescent="0.15"/>
  <cols>
    <col min="1" max="5" width="9" style="1"/>
    <col min="6" max="6" width="9" style="2"/>
    <col min="7" max="8" width="9" style="1"/>
  </cols>
  <sheetData>
    <row r="1" spans="1:8" ht="18" customHeight="1" x14ac:dyDescent="0.15">
      <c r="A1" s="90" t="s">
        <v>0</v>
      </c>
      <c r="B1" s="90"/>
      <c r="C1" s="90"/>
      <c r="D1" s="3" t="s">
        <v>1</v>
      </c>
      <c r="E1" s="3" t="s">
        <v>2</v>
      </c>
      <c r="F1" s="4" t="s">
        <v>3</v>
      </c>
      <c r="G1" s="3" t="s">
        <v>4</v>
      </c>
      <c r="H1" s="3" t="s">
        <v>5</v>
      </c>
    </row>
    <row r="2" spans="1:8" ht="18" customHeight="1" x14ac:dyDescent="0.15">
      <c r="A2" s="11">
        <v>0</v>
      </c>
      <c r="B2" s="12" t="s">
        <v>6</v>
      </c>
      <c r="C2" s="13">
        <v>5</v>
      </c>
      <c r="D2" s="5">
        <v>585</v>
      </c>
      <c r="E2" s="5">
        <v>585</v>
      </c>
      <c r="F2" s="6">
        <v>0</v>
      </c>
      <c r="G2" s="5"/>
      <c r="H2" s="5"/>
    </row>
    <row r="3" spans="1:8" ht="18" customHeight="1" x14ac:dyDescent="0.15">
      <c r="A3" s="14">
        <v>6</v>
      </c>
      <c r="B3" s="15" t="s">
        <v>6</v>
      </c>
      <c r="C3" s="16">
        <v>8</v>
      </c>
      <c r="D3" s="7">
        <v>43</v>
      </c>
      <c r="E3" s="7">
        <v>43</v>
      </c>
      <c r="F3" s="8">
        <f>C3*D3-((C3-C2)*D3+D2)</f>
        <v>-370</v>
      </c>
      <c r="G3" s="7">
        <v>0</v>
      </c>
      <c r="H3" s="7"/>
    </row>
    <row r="4" spans="1:8" ht="18" customHeight="1" x14ac:dyDescent="0.15">
      <c r="A4" s="14">
        <v>9</v>
      </c>
      <c r="B4" s="15" t="s">
        <v>6</v>
      </c>
      <c r="C4" s="16">
        <v>10</v>
      </c>
      <c r="D4" s="7">
        <v>124</v>
      </c>
      <c r="E4" s="7">
        <v>124</v>
      </c>
      <c r="F4" s="8">
        <f>C4*D4-((C4-C3)*D4+C3*D3-F3)</f>
        <v>278</v>
      </c>
      <c r="G4" s="7">
        <v>0</v>
      </c>
      <c r="H4" s="7" t="str">
        <f t="shared" ref="H4:H10" si="0">IF(G4*E4-F4&gt;0,ROUNDDOWN((G4*E4-F4)*1.05,-1),"")</f>
        <v/>
      </c>
    </row>
    <row r="5" spans="1:8" ht="18" customHeight="1" x14ac:dyDescent="0.15">
      <c r="A5" s="14">
        <v>11</v>
      </c>
      <c r="B5" s="15" t="s">
        <v>6</v>
      </c>
      <c r="C5" s="16">
        <v>20</v>
      </c>
      <c r="D5" s="7">
        <v>147</v>
      </c>
      <c r="E5" s="7">
        <v>147</v>
      </c>
      <c r="F5" s="8">
        <f>C5*D5-((C5-C4)*D5+C4*D4-F4)</f>
        <v>508</v>
      </c>
      <c r="G5" s="7">
        <v>0</v>
      </c>
      <c r="H5" s="7" t="str">
        <f t="shared" si="0"/>
        <v/>
      </c>
    </row>
    <row r="6" spans="1:8" ht="18" customHeight="1" x14ac:dyDescent="0.15">
      <c r="A6" s="14">
        <v>21</v>
      </c>
      <c r="B6" s="15" t="s">
        <v>6</v>
      </c>
      <c r="C6" s="16">
        <v>30</v>
      </c>
      <c r="D6" s="7">
        <v>171</v>
      </c>
      <c r="E6" s="7">
        <v>171</v>
      </c>
      <c r="F6" s="8">
        <f t="shared" ref="F6:F10" si="1">C6*D6-((C6-C5)*D6+C5*D5-F5)</f>
        <v>988</v>
      </c>
      <c r="G6" s="7">
        <v>0</v>
      </c>
      <c r="H6" s="7" t="str">
        <f t="shared" si="0"/>
        <v/>
      </c>
    </row>
    <row r="7" spans="1:8" ht="18" customHeight="1" x14ac:dyDescent="0.15">
      <c r="A7" s="14">
        <v>31</v>
      </c>
      <c r="B7" s="15" t="s">
        <v>6</v>
      </c>
      <c r="C7" s="16">
        <v>50</v>
      </c>
      <c r="D7" s="7">
        <v>209</v>
      </c>
      <c r="E7" s="7">
        <v>209</v>
      </c>
      <c r="F7" s="8">
        <f t="shared" si="1"/>
        <v>2128</v>
      </c>
      <c r="G7" s="7">
        <v>0</v>
      </c>
      <c r="H7" s="7" t="str">
        <f t="shared" si="0"/>
        <v/>
      </c>
    </row>
    <row r="8" spans="1:8" ht="18" customHeight="1" x14ac:dyDescent="0.15">
      <c r="A8" s="14">
        <v>51</v>
      </c>
      <c r="B8" s="15" t="s">
        <v>6</v>
      </c>
      <c r="C8" s="16">
        <v>100</v>
      </c>
      <c r="D8" s="7">
        <v>238</v>
      </c>
      <c r="E8" s="7">
        <v>238</v>
      </c>
      <c r="F8" s="8">
        <f t="shared" si="1"/>
        <v>3578</v>
      </c>
      <c r="G8" s="7">
        <v>0</v>
      </c>
      <c r="H8" s="7" t="str">
        <f t="shared" si="0"/>
        <v/>
      </c>
    </row>
    <row r="9" spans="1:8" ht="18" customHeight="1" x14ac:dyDescent="0.15">
      <c r="A9" s="14">
        <v>101</v>
      </c>
      <c r="B9" s="15" t="s">
        <v>6</v>
      </c>
      <c r="C9" s="16">
        <v>500</v>
      </c>
      <c r="D9" s="7">
        <v>252</v>
      </c>
      <c r="E9" s="7">
        <v>252</v>
      </c>
      <c r="F9" s="8">
        <f t="shared" si="1"/>
        <v>4978</v>
      </c>
      <c r="G9" s="7">
        <v>0</v>
      </c>
      <c r="H9" s="7" t="str">
        <f>IF(G9*E9-F9&gt;0,ROUNDDOWN((G9*E9-F9)*1.05,-1),"")</f>
        <v/>
      </c>
    </row>
    <row r="10" spans="1:8" ht="18" customHeight="1" x14ac:dyDescent="0.15">
      <c r="A10" s="17">
        <v>501</v>
      </c>
      <c r="B10" s="18" t="s">
        <v>6</v>
      </c>
      <c r="C10" s="19">
        <v>10000</v>
      </c>
      <c r="D10" s="9">
        <v>271</v>
      </c>
      <c r="E10" s="9">
        <v>271</v>
      </c>
      <c r="F10" s="10">
        <f t="shared" si="1"/>
        <v>14478</v>
      </c>
      <c r="G10" s="9">
        <v>0</v>
      </c>
      <c r="H10" s="9" t="str">
        <f t="shared" si="0"/>
        <v/>
      </c>
    </row>
    <row r="11" spans="1:8" ht="15" customHeight="1" x14ac:dyDescent="0.15">
      <c r="A11" s="2" t="s">
        <v>17</v>
      </c>
      <c r="B11" s="2"/>
      <c r="C11" s="2"/>
    </row>
    <row r="12" spans="1:8" ht="15" customHeight="1" x14ac:dyDescent="0.15">
      <c r="A12" s="2"/>
      <c r="B12" s="2"/>
      <c r="C12" s="2"/>
    </row>
    <row r="13" spans="1:8" ht="15" customHeight="1" x14ac:dyDescent="0.15">
      <c r="A13" s="2"/>
      <c r="B13" s="2"/>
      <c r="C13" s="2"/>
    </row>
    <row r="14" spans="1:8" ht="18" customHeight="1" x14ac:dyDescent="0.15">
      <c r="A14" s="90" t="s">
        <v>0</v>
      </c>
      <c r="B14" s="90"/>
      <c r="C14" s="90"/>
      <c r="D14" s="3" t="s">
        <v>1</v>
      </c>
      <c r="E14" s="3" t="s">
        <v>2</v>
      </c>
      <c r="F14" s="4" t="s">
        <v>3</v>
      </c>
      <c r="G14" s="3" t="s">
        <v>4</v>
      </c>
      <c r="H14" s="3" t="s">
        <v>5</v>
      </c>
    </row>
    <row r="15" spans="1:8" ht="18" customHeight="1" x14ac:dyDescent="0.15">
      <c r="A15" s="56">
        <v>0</v>
      </c>
      <c r="B15" s="57" t="s">
        <v>6</v>
      </c>
      <c r="C15" s="58">
        <v>0</v>
      </c>
      <c r="D15" s="61">
        <v>650</v>
      </c>
      <c r="E15" s="61">
        <v>650</v>
      </c>
      <c r="F15" s="59">
        <v>0</v>
      </c>
      <c r="G15" s="60"/>
      <c r="H15" s="60"/>
    </row>
    <row r="16" spans="1:8" ht="18" customHeight="1" x14ac:dyDescent="0.15">
      <c r="A16" s="14">
        <v>1</v>
      </c>
      <c r="B16" s="15" t="s">
        <v>6</v>
      </c>
      <c r="C16" s="16">
        <v>5</v>
      </c>
      <c r="D16" s="62">
        <v>14</v>
      </c>
      <c r="E16" s="62">
        <v>14</v>
      </c>
      <c r="F16" s="8">
        <v>-650</v>
      </c>
      <c r="G16" s="7"/>
      <c r="H16" s="7"/>
    </row>
    <row r="17" spans="1:8" ht="18" customHeight="1" x14ac:dyDescent="0.15">
      <c r="A17" s="14">
        <v>6</v>
      </c>
      <c r="B17" s="15" t="s">
        <v>6</v>
      </c>
      <c r="C17" s="16">
        <v>8</v>
      </c>
      <c r="D17" s="62">
        <v>49</v>
      </c>
      <c r="E17" s="62">
        <v>49</v>
      </c>
      <c r="F17" s="8">
        <f>C17*D17-((C17-C16)*D17+C16*D16-F16)</f>
        <v>-475</v>
      </c>
      <c r="G17" s="7">
        <v>0</v>
      </c>
      <c r="H17" s="7"/>
    </row>
    <row r="18" spans="1:8" ht="18" customHeight="1" x14ac:dyDescent="0.15">
      <c r="A18" s="14">
        <v>9</v>
      </c>
      <c r="B18" s="15" t="s">
        <v>6</v>
      </c>
      <c r="C18" s="16">
        <v>10</v>
      </c>
      <c r="D18" s="62">
        <v>132</v>
      </c>
      <c r="E18" s="62">
        <v>132</v>
      </c>
      <c r="F18" s="8">
        <f t="shared" ref="F18:F23" si="2">C18*D18-((C18-C17)*D18+C17*D17-F17)</f>
        <v>189</v>
      </c>
      <c r="G18" s="7">
        <v>0</v>
      </c>
      <c r="H18" s="7" t="str">
        <f t="shared" ref="H18:H24" si="3">IF(G18*E18-F18&gt;0,ROUNDDOWN((G18*E18-F18)*1.05,-1),"")</f>
        <v/>
      </c>
    </row>
    <row r="19" spans="1:8" ht="18" customHeight="1" x14ac:dyDescent="0.15">
      <c r="A19" s="14">
        <v>11</v>
      </c>
      <c r="B19" s="15" t="s">
        <v>6</v>
      </c>
      <c r="C19" s="16">
        <v>20</v>
      </c>
      <c r="D19" s="62">
        <v>153</v>
      </c>
      <c r="E19" s="62">
        <v>153</v>
      </c>
      <c r="F19" s="8">
        <f t="shared" si="2"/>
        <v>399</v>
      </c>
      <c r="G19" s="7">
        <v>0</v>
      </c>
      <c r="H19" s="7" t="str">
        <f t="shared" si="3"/>
        <v/>
      </c>
    </row>
    <row r="20" spans="1:8" ht="18" customHeight="1" x14ac:dyDescent="0.15">
      <c r="A20" s="14">
        <v>21</v>
      </c>
      <c r="B20" s="15" t="s">
        <v>6</v>
      </c>
      <c r="C20" s="16">
        <v>30</v>
      </c>
      <c r="D20" s="62">
        <v>178</v>
      </c>
      <c r="E20" s="62">
        <v>178</v>
      </c>
      <c r="F20" s="8">
        <f t="shared" si="2"/>
        <v>899</v>
      </c>
      <c r="G20" s="7">
        <v>0</v>
      </c>
      <c r="H20" s="7" t="str">
        <f t="shared" si="3"/>
        <v/>
      </c>
    </row>
    <row r="21" spans="1:8" ht="18" customHeight="1" x14ac:dyDescent="0.15">
      <c r="A21" s="14">
        <v>31</v>
      </c>
      <c r="B21" s="15" t="s">
        <v>6</v>
      </c>
      <c r="C21" s="16">
        <v>50</v>
      </c>
      <c r="D21" s="62">
        <v>216</v>
      </c>
      <c r="E21" s="62">
        <v>216</v>
      </c>
      <c r="F21" s="8">
        <f t="shared" si="2"/>
        <v>2039</v>
      </c>
      <c r="G21" s="7">
        <v>0</v>
      </c>
      <c r="H21" s="7" t="str">
        <f t="shared" si="3"/>
        <v/>
      </c>
    </row>
    <row r="22" spans="1:8" ht="18" customHeight="1" x14ac:dyDescent="0.15">
      <c r="A22" s="14">
        <v>51</v>
      </c>
      <c r="B22" s="15" t="s">
        <v>6</v>
      </c>
      <c r="C22" s="16">
        <v>100</v>
      </c>
      <c r="D22" s="54">
        <v>245</v>
      </c>
      <c r="E22" s="54">
        <v>245</v>
      </c>
      <c r="F22" s="8">
        <f t="shared" si="2"/>
        <v>3489</v>
      </c>
      <c r="G22" s="7">
        <v>0</v>
      </c>
      <c r="H22" s="7" t="str">
        <f t="shared" si="3"/>
        <v/>
      </c>
    </row>
    <row r="23" spans="1:8" ht="18" customHeight="1" x14ac:dyDescent="0.15">
      <c r="A23" s="14">
        <v>101</v>
      </c>
      <c r="B23" s="15" t="s">
        <v>6</v>
      </c>
      <c r="C23" s="16">
        <v>500</v>
      </c>
      <c r="D23" s="54">
        <v>259</v>
      </c>
      <c r="E23" s="54">
        <v>259</v>
      </c>
      <c r="F23" s="8">
        <f t="shared" si="2"/>
        <v>4889</v>
      </c>
      <c r="G23" s="7">
        <v>0</v>
      </c>
      <c r="H23" s="7" t="str">
        <f t="shared" si="3"/>
        <v/>
      </c>
    </row>
    <row r="24" spans="1:8" ht="18" customHeight="1" x14ac:dyDescent="0.15">
      <c r="A24" s="17">
        <v>501</v>
      </c>
      <c r="B24" s="18" t="s">
        <v>6</v>
      </c>
      <c r="C24" s="19">
        <v>10000</v>
      </c>
      <c r="D24" s="55">
        <v>281</v>
      </c>
      <c r="E24" s="55">
        <v>281</v>
      </c>
      <c r="F24" s="10">
        <f>C24*D24-((C24-C23)*D24+C23*D23-F23)</f>
        <v>15889</v>
      </c>
      <c r="G24" s="9">
        <v>0</v>
      </c>
      <c r="H24" s="9" t="str">
        <f t="shared" si="3"/>
        <v/>
      </c>
    </row>
    <row r="25" spans="1:8" x14ac:dyDescent="0.15">
      <c r="A25" s="1" t="s">
        <v>18</v>
      </c>
    </row>
  </sheetData>
  <mergeCells count="2">
    <mergeCell ref="A1:C1"/>
    <mergeCell ref="A14:C14"/>
  </mergeCells>
  <phoneticPr fontId="2"/>
  <pageMargins left="0.78700000000000003" right="0.78700000000000003" top="0.98399999999999999" bottom="0.98399999999999999" header="0.51200000000000001" footer="0.51200000000000001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計算表</vt:lpstr>
      <vt:lpstr>速算表</vt:lpstr>
      <vt:lpstr>計算表!Print_Area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gsoumu</dc:creator>
  <cp:lastModifiedBy>Administrator</cp:lastModifiedBy>
  <cp:lastPrinted>2024-01-30T03:01:13Z</cp:lastPrinted>
  <dcterms:created xsi:type="dcterms:W3CDTF">2007-05-25T02:25:01Z</dcterms:created>
  <dcterms:modified xsi:type="dcterms:W3CDTF">2024-01-31T06:41:55Z</dcterms:modified>
</cp:coreProperties>
</file>