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DB6AFF3-389B-4A51-9543-B5C301C7B2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減量シミュレーター" sheetId="1" r:id="rId1"/>
  </sheets>
  <definedNames>
    <definedName name="_xlnm.Print_Area" localSheetId="0">減量シミュレーター!$A$1:$J$37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31" i="1"/>
  <c r="E31" i="1"/>
  <c r="D31" i="1"/>
  <c r="C31" i="1"/>
  <c r="F30" i="1"/>
  <c r="E30" i="1"/>
  <c r="D30" i="1"/>
  <c r="C30" i="1"/>
  <c r="F22" i="1"/>
  <c r="F25" i="1" s="1"/>
  <c r="E22" i="1"/>
  <c r="E25" i="1" s="1"/>
  <c r="D22" i="1"/>
  <c r="D21" i="1"/>
  <c r="D24" i="1" s="1"/>
  <c r="H17" i="1"/>
  <c r="C13" i="1"/>
  <c r="C12" i="1"/>
  <c r="C10" i="1"/>
  <c r="C8" i="1"/>
  <c r="D23" i="1" l="1"/>
  <c r="D25" i="1"/>
  <c r="D26" i="1" s="1"/>
  <c r="E21" i="1"/>
  <c r="D32" i="1"/>
  <c r="F32" i="1"/>
  <c r="E32" i="1"/>
  <c r="C14" i="1"/>
  <c r="E24" i="1" l="1"/>
  <c r="E26" i="1" s="1"/>
  <c r="E23" i="1"/>
  <c r="F21" i="1"/>
  <c r="D33" i="1"/>
  <c r="C22" i="1"/>
  <c r="C21" i="1"/>
  <c r="F23" i="1" l="1"/>
  <c r="F24" i="1"/>
  <c r="F26" i="1" s="1"/>
  <c r="D34" i="1" s="1"/>
  <c r="C24" i="1"/>
  <c r="G24" i="1"/>
  <c r="G25" i="1"/>
  <c r="C25" i="1"/>
  <c r="C23" i="1"/>
  <c r="C11" i="1"/>
  <c r="D35" i="1" l="1"/>
  <c r="G26" i="1"/>
  <c r="D36" i="1" s="1"/>
  <c r="D37" i="1" s="1"/>
  <c r="C26" i="1"/>
  <c r="C32" i="1" l="1"/>
  <c r="C36" i="1" l="1"/>
  <c r="C37" i="1" s="1"/>
  <c r="C34" i="1"/>
  <c r="C35" i="1" s="1"/>
</calcChain>
</file>

<file path=xl/sharedStrings.xml><?xml version="1.0" encoding="utf-8"?>
<sst xmlns="http://schemas.openxmlformats.org/spreadsheetml/2006/main" count="61" uniqueCount="49">
  <si>
    <t>減量負担金</t>
    <rPh sb="0" eb="2">
      <t>ゲンリョウ</t>
    </rPh>
    <rPh sb="2" eb="5">
      <t>フタンキン</t>
    </rPh>
    <phoneticPr fontId="1"/>
  </si>
  <si>
    <t>特別減量負担金</t>
    <rPh sb="0" eb="2">
      <t>トクベツ</t>
    </rPh>
    <rPh sb="2" eb="4">
      <t>ゲンリョウ</t>
    </rPh>
    <rPh sb="4" eb="7">
      <t>フタンキン</t>
    </rPh>
    <phoneticPr fontId="1"/>
  </si>
  <si>
    <t>備考</t>
    <rPh sb="0" eb="2">
      <t>ビコウ</t>
    </rPh>
    <phoneticPr fontId="1"/>
  </si>
  <si>
    <t>実給水率（使用水量/契約水量）</t>
    <rPh sb="0" eb="1">
      <t>ジツ</t>
    </rPh>
    <rPh sb="1" eb="3">
      <t>キュウスイ</t>
    </rPh>
    <rPh sb="3" eb="4">
      <t>リツ</t>
    </rPh>
    <rPh sb="5" eb="7">
      <t>シヨウ</t>
    </rPh>
    <rPh sb="7" eb="9">
      <t>スイリョウ</t>
    </rPh>
    <rPh sb="10" eb="12">
      <t>ケイヤク</t>
    </rPh>
    <rPh sb="12" eb="14">
      <t>スイリョウ</t>
    </rPh>
    <phoneticPr fontId="1"/>
  </si>
  <si>
    <t>事業所名</t>
    <rPh sb="0" eb="3">
      <t>ジギョウショ</t>
    </rPh>
    <rPh sb="3" eb="4">
      <t>メイ</t>
    </rPh>
    <phoneticPr fontId="1"/>
  </si>
  <si>
    <t>基本料金（年間）（税込）</t>
    <rPh sb="0" eb="2">
      <t>キホン</t>
    </rPh>
    <rPh sb="2" eb="4">
      <t>リョウキン</t>
    </rPh>
    <rPh sb="5" eb="7">
      <t>ネンカン</t>
    </rPh>
    <rPh sb="9" eb="11">
      <t>ゼイコ</t>
    </rPh>
    <phoneticPr fontId="1"/>
  </si>
  <si>
    <t>使用料金（年間）（税込）</t>
    <rPh sb="0" eb="2">
      <t>シヨウ</t>
    </rPh>
    <rPh sb="2" eb="4">
      <t>リョウキン</t>
    </rPh>
    <rPh sb="5" eb="7">
      <t>ネンカン</t>
    </rPh>
    <rPh sb="9" eb="11">
      <t>ゼイコ</t>
    </rPh>
    <phoneticPr fontId="1"/>
  </si>
  <si>
    <t>基本料金（年間）（税込）</t>
    <rPh sb="0" eb="2">
      <t>キホン</t>
    </rPh>
    <rPh sb="2" eb="4">
      <t>リョウキン</t>
    </rPh>
    <phoneticPr fontId="1"/>
  </si>
  <si>
    <t>使用料金（年間）（税込）</t>
    <rPh sb="0" eb="2">
      <t>シヨウ</t>
    </rPh>
    <rPh sb="2" eb="4">
      <t>リョウキン</t>
    </rPh>
    <phoneticPr fontId="1"/>
  </si>
  <si>
    <t>負担金</t>
    <rPh sb="0" eb="3">
      <t>フタンキン</t>
    </rPh>
    <phoneticPr fontId="1"/>
  </si>
  <si>
    <t>使用水量（日平均/㎥）</t>
    <rPh sb="0" eb="2">
      <t>シヨウ</t>
    </rPh>
    <rPh sb="2" eb="4">
      <t>スイリョウ</t>
    </rPh>
    <rPh sb="5" eb="6">
      <t>ヒ</t>
    </rPh>
    <rPh sb="6" eb="8">
      <t>ヘイキン</t>
    </rPh>
    <phoneticPr fontId="1"/>
  </si>
  <si>
    <t>契約水量（㎥/日）</t>
    <rPh sb="0" eb="2">
      <t>ケイヤク</t>
    </rPh>
    <rPh sb="2" eb="4">
      <t>スイリョウ</t>
    </rPh>
    <phoneticPr fontId="1"/>
  </si>
  <si>
    <t>実給水率（使用水量/契約水量）</t>
    <rPh sb="0" eb="1">
      <t>ジツ</t>
    </rPh>
    <rPh sb="1" eb="3">
      <t>キュウスイ</t>
    </rPh>
    <rPh sb="3" eb="4">
      <t>リツ</t>
    </rPh>
    <phoneticPr fontId="1"/>
  </si>
  <si>
    <t>減量後契約水量（㎥/日）</t>
    <rPh sb="0" eb="2">
      <t>ゲンリョウ</t>
    </rPh>
    <rPh sb="2" eb="3">
      <t>ゴ</t>
    </rPh>
    <rPh sb="3" eb="5">
      <t>ケイヤク</t>
    </rPh>
    <rPh sb="5" eb="7">
      <t>スイリョウ</t>
    </rPh>
    <phoneticPr fontId="1"/>
  </si>
  <si>
    <t>※黄色のセルに入力してください。概算金額の算定にご活用ください。</t>
    <rPh sb="1" eb="3">
      <t>キイロ</t>
    </rPh>
    <rPh sb="7" eb="9">
      <t>ニュウリョク</t>
    </rPh>
    <rPh sb="16" eb="18">
      <t>ガイサン</t>
    </rPh>
    <rPh sb="18" eb="20">
      <t>キンガク</t>
    </rPh>
    <rPh sb="21" eb="23">
      <t>サンテイ</t>
    </rPh>
    <rPh sb="25" eb="27">
      <t>カツヨウ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</si>
  <si>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</si>
  <si>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</si>
  <si>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</si>
  <si>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うち</t>
    <phoneticPr fontId="1"/>
  </si>
  <si>
    <t>分割希望水量</t>
    <rPh sb="0" eb="2">
      <t>ブンカツ</t>
    </rPh>
    <rPh sb="2" eb="4">
      <t>キボウ</t>
    </rPh>
    <rPh sb="4" eb="6">
      <t>スイリョウ</t>
    </rPh>
    <phoneticPr fontId="1"/>
  </si>
  <si>
    <t>分割払の場合</t>
    <rPh sb="0" eb="2">
      <t>ブンカツ</t>
    </rPh>
    <rPh sb="2" eb="3">
      <t>バラ</t>
    </rPh>
    <rPh sb="4" eb="6">
      <t>バアイ</t>
    </rPh>
    <phoneticPr fontId="1"/>
  </si>
  <si>
    <t>料　金　合　計</t>
    <rPh sb="0" eb="1">
      <t>リョウ</t>
    </rPh>
    <rPh sb="2" eb="3">
      <t>カネ</t>
    </rPh>
    <rPh sb="4" eb="5">
      <t>ゴウ</t>
    </rPh>
    <rPh sb="6" eb="7">
      <t>ケイ</t>
    </rPh>
    <phoneticPr fontId="1"/>
  </si>
  <si>
    <t>備考</t>
    <rPh sb="0" eb="2">
      <t>ビコウ</t>
    </rPh>
    <phoneticPr fontId="1"/>
  </si>
  <si>
    <t>減量希望水量（㎥/日）合計</t>
    <rPh sb="0" eb="2">
      <t>ゲンリョウ</t>
    </rPh>
    <rPh sb="2" eb="4">
      <t>キボウ</t>
    </rPh>
    <rPh sb="4" eb="6">
      <t>スイリョウ</t>
    </rPh>
    <rPh sb="11" eb="13">
      <t>ゴウケイ</t>
    </rPh>
    <phoneticPr fontId="1"/>
  </si>
  <si>
    <t>負　担　金　合　計</t>
    <rPh sb="0" eb="1">
      <t>フ</t>
    </rPh>
    <rPh sb="2" eb="3">
      <t>タン</t>
    </rPh>
    <rPh sb="4" eb="5">
      <t>カネ</t>
    </rPh>
    <rPh sb="6" eb="7">
      <t>ゴウ</t>
    </rPh>
    <rPh sb="8" eb="9">
      <t>ケイ</t>
    </rPh>
    <phoneticPr fontId="1"/>
  </si>
  <si>
    <t>現行料金</t>
    <rPh sb="0" eb="1">
      <t>ゲン</t>
    </rPh>
    <rPh sb="1" eb="2">
      <t>ギョウ</t>
    </rPh>
    <rPh sb="2" eb="4">
      <t>リョウキン</t>
    </rPh>
    <phoneticPr fontId="1"/>
  </si>
  <si>
    <t>減量後料金</t>
    <rPh sb="0" eb="2">
      <t>ゲンリョウ</t>
    </rPh>
    <rPh sb="2" eb="3">
      <t>ゴ</t>
    </rPh>
    <rPh sb="3" eb="5">
      <t>リョウキン</t>
    </rPh>
    <phoneticPr fontId="1"/>
  </si>
  <si>
    <t>一括払の場合</t>
    <phoneticPr fontId="1"/>
  </si>
  <si>
    <t>項目</t>
    <rPh sb="0" eb="2">
      <t>コウモク</t>
    </rPh>
    <phoneticPr fontId="1"/>
  </si>
  <si>
    <t>現在の状況</t>
    <rPh sb="0" eb="2">
      <t>ゲンザイ</t>
    </rPh>
    <rPh sb="3" eb="5">
      <t>ジョウキョウ</t>
    </rPh>
    <phoneticPr fontId="1"/>
  </si>
  <si>
    <t>確認欄</t>
    <rPh sb="0" eb="2">
      <t>カクニン</t>
    </rPh>
    <rPh sb="2" eb="3">
      <t>ラン</t>
    </rPh>
    <phoneticPr fontId="1"/>
  </si>
  <si>
    <t>※ 分割を希望されるときは、１年目から３年目までの欄に各年に減量を希望する水量を入力してください。</t>
    <rPh sb="2" eb="4">
      <t>ブンカツ</t>
    </rPh>
    <rPh sb="5" eb="7">
      <t>キボウ</t>
    </rPh>
    <rPh sb="15" eb="16">
      <t>ネン</t>
    </rPh>
    <rPh sb="16" eb="17">
      <t>メ</t>
    </rPh>
    <rPh sb="20" eb="21">
      <t>ネン</t>
    </rPh>
    <rPh sb="21" eb="22">
      <t>メ</t>
    </rPh>
    <rPh sb="25" eb="26">
      <t>ラン</t>
    </rPh>
    <rPh sb="27" eb="28">
      <t>カク</t>
    </rPh>
    <rPh sb="28" eb="29">
      <t>ネン</t>
    </rPh>
    <rPh sb="30" eb="32">
      <t>ゲンリョウ</t>
    </rPh>
    <rPh sb="33" eb="35">
      <t>キボウ</t>
    </rPh>
    <rPh sb="37" eb="39">
      <t>スイリョウ</t>
    </rPh>
    <rPh sb="40" eb="42">
      <t>ニュウリョク</t>
    </rPh>
    <phoneticPr fontId="1"/>
  </si>
  <si>
    <t>[仮 R12改定]負担金回収年数</t>
    <rPh sb="1" eb="2">
      <t>カリ</t>
    </rPh>
    <rPh sb="6" eb="8">
      <t>カイテイ</t>
    </rPh>
    <rPh sb="9" eb="12">
      <t>フタンキン</t>
    </rPh>
    <rPh sb="12" eb="14">
      <t>カイシュウ</t>
    </rPh>
    <rPh sb="14" eb="16">
      <t>ネンスウ</t>
    </rPh>
    <phoneticPr fontId="1"/>
  </si>
  <si>
    <t>[仮 R12改定]負担金回収月数</t>
    <rPh sb="9" eb="12">
      <t>フタンキン</t>
    </rPh>
    <rPh sb="12" eb="14">
      <t>カイシュウ</t>
    </rPh>
    <rPh sb="14" eb="16">
      <t>ツキスウ</t>
    </rPh>
    <phoneticPr fontId="1"/>
  </si>
  <si>
    <t>[現行料金]負担金回収年数</t>
    <rPh sb="1" eb="3">
      <t>ゲンコウ</t>
    </rPh>
    <rPh sb="3" eb="5">
      <t>リョウキン</t>
    </rPh>
    <phoneticPr fontId="1"/>
  </si>
  <si>
    <t>[現行料金]負担金回収月数</t>
    <phoneticPr fontId="1"/>
  </si>
  <si>
    <t>令和12年度
料金値上げ</t>
    <rPh sb="0" eb="2">
      <t>レイワ</t>
    </rPh>
    <rPh sb="4" eb="6">
      <t>ネンド</t>
    </rPh>
    <rPh sb="7" eb="9">
      <t>リョウキン</t>
    </rPh>
    <rPh sb="9" eb="11">
      <t>ネア</t>
    </rPh>
    <phoneticPr fontId="1"/>
  </si>
  <si>
    <t>改定料金</t>
    <rPh sb="0" eb="2">
      <t>カイテイ</t>
    </rPh>
    <rPh sb="2" eb="4">
      <t>リョウキン</t>
    </rPh>
    <phoneticPr fontId="1"/>
  </si>
  <si>
    <t>現行料金</t>
    <rPh sb="0" eb="2">
      <t>ゲンコウ</t>
    </rPh>
    <rPh sb="2" eb="4">
      <t>リョウキン</t>
    </rPh>
    <phoneticPr fontId="1"/>
  </si>
  <si>
    <t>１年目（令和８年10月～）</t>
    <rPh sb="1" eb="2">
      <t>ネン</t>
    </rPh>
    <rPh sb="2" eb="3">
      <t>メ</t>
    </rPh>
    <rPh sb="4" eb="6">
      <t>レイワ</t>
    </rPh>
    <rPh sb="7" eb="8">
      <t>ネン</t>
    </rPh>
    <rPh sb="10" eb="11">
      <t>ガツ</t>
    </rPh>
    <phoneticPr fontId="1"/>
  </si>
  <si>
    <t>２年目（令和９年10月～）</t>
    <rPh sb="1" eb="3">
      <t>ネンメ</t>
    </rPh>
    <rPh sb="4" eb="6">
      <t>レイワ</t>
    </rPh>
    <rPh sb="7" eb="8">
      <t>ネン</t>
    </rPh>
    <rPh sb="10" eb="11">
      <t>ガツ</t>
    </rPh>
    <phoneticPr fontId="1"/>
  </si>
  <si>
    <t>３年目以降（令和10年10月～）</t>
    <rPh sb="1" eb="3">
      <t>ネンメ</t>
    </rPh>
    <rPh sb="3" eb="5">
      <t>イコウ</t>
    </rPh>
    <rPh sb="6" eb="8">
      <t>レイワ</t>
    </rPh>
    <rPh sb="10" eb="11">
      <t>ネン</t>
    </rPh>
    <rPh sb="13" eb="14">
      <t>ガツ</t>
    </rPh>
    <phoneticPr fontId="1"/>
  </si>
  <si>
    <t>（仮）令和12年度から3割値上げ</t>
    <rPh sb="1" eb="2">
      <t>カリ</t>
    </rPh>
    <rPh sb="3" eb="5">
      <t>レイワ</t>
    </rPh>
    <rPh sb="7" eb="9">
      <t>ネンド</t>
    </rPh>
    <rPh sb="12" eb="13">
      <t>ワリ</t>
    </rPh>
    <rPh sb="13" eb="15">
      <t>ネア</t>
    </rPh>
    <phoneticPr fontId="1"/>
  </si>
  <si>
    <t>３年目（令和10年10月）</t>
    <phoneticPr fontId="1"/>
  </si>
  <si>
    <t>１年目（令和８年10月）</t>
    <phoneticPr fontId="1"/>
  </si>
  <si>
    <t>２年目（令和９年10月）</t>
    <phoneticPr fontId="1"/>
  </si>
  <si>
    <t>減量シミュレーターver.6</t>
    <rPh sb="0" eb="2">
      <t>ゲンリョウ</t>
    </rPh>
    <phoneticPr fontId="1"/>
  </si>
  <si>
    <t>①料金改定の時期・改定率については未確定であり、あくまで参考値です。（算定用に現行単価を令和12年度から機械的に３割値上げ）</t>
    <rPh sb="1" eb="3">
      <t>リョウキン</t>
    </rPh>
    <rPh sb="3" eb="5">
      <t>カイテイ</t>
    </rPh>
    <rPh sb="6" eb="8">
      <t>ジキ</t>
    </rPh>
    <rPh sb="9" eb="11">
      <t>カイテイ</t>
    </rPh>
    <rPh sb="11" eb="12">
      <t>リツ</t>
    </rPh>
    <rPh sb="17" eb="20">
      <t>ミカクテイ</t>
    </rPh>
    <rPh sb="28" eb="30">
      <t>サンコウ</t>
    </rPh>
    <rPh sb="30" eb="31">
      <t>アタイ</t>
    </rPh>
    <rPh sb="35" eb="37">
      <t>サンテイ</t>
    </rPh>
    <rPh sb="37" eb="38">
      <t>ヨウ</t>
    </rPh>
    <rPh sb="39" eb="41">
      <t>ゲンコウ</t>
    </rPh>
    <rPh sb="41" eb="43">
      <t>タンカ</t>
    </rPh>
    <rPh sb="44" eb="46">
      <t>レイワ</t>
    </rPh>
    <rPh sb="48" eb="50">
      <t>ネンド</t>
    </rPh>
    <rPh sb="52" eb="55">
      <t>キカイテキ</t>
    </rPh>
    <rPh sb="57" eb="58">
      <t>ワリ</t>
    </rPh>
    <rPh sb="58" eb="60">
      <t>ネア</t>
    </rPh>
    <phoneticPr fontId="1"/>
  </si>
  <si>
    <t>令和８年度単価</t>
    <rPh sb="0" eb="2">
      <t>レイワ</t>
    </rPh>
    <rPh sb="3" eb="4">
      <t>ネン</t>
    </rPh>
    <rPh sb="4" eb="5">
      <t>ド</t>
    </rPh>
    <rPh sb="5" eb="7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</si>
</sst>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&quot;㎥/日&quot;"/>
    <numFmt numFmtId="177" formatCode="0.0%"/>
    <numFmt numFmtId="178" formatCode="###.#&quot;円&quot;"/>
    <numFmt numFmtId="179" formatCode="###,###,###,###&quot;円&quot;"/>
    <numFmt numFmtId="180" formatCode="0.0&quot;年&quot;"/>
    <numFmt numFmtId="181" formatCode="0&quot;か&quot;&quot;月&quot;"/>
    <numFmt numFmtId="182" formatCode="#,##0&quot;㎥/日&quot;"/>
    <numFmt numFmtId="183" formatCode="###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19" xfId="0" applyBorder="1" applyAlignment="1" applyProtection="1">
      <alignment horizontal="center" vertical="center"/>
    </xf>
    <xf numFmtId="176" fontId="0" fillId="3" borderId="8" xfId="0" applyNumberFormat="1" applyFill="1" applyBorder="1" applyProtection="1">
      <alignment vertical="center"/>
    </xf>
    <xf numFmtId="176" fontId="0" fillId="3" borderId="20" xfId="0" applyNumberFormat="1" applyFill="1" applyBorder="1" applyAlignment="1" applyProtection="1">
      <alignment horizontal="center" vertical="center"/>
    </xf>
    <xf numFmtId="176" fontId="0" fillId="3" borderId="11" xfId="0" applyNumberFormat="1" applyFill="1" applyBorder="1" applyAlignment="1" applyProtection="1">
      <alignment horizontal="center" vertical="center"/>
    </xf>
    <xf numFmtId="176" fontId="0" fillId="3" borderId="12" xfId="0" applyNumberFormat="1" applyFill="1" applyBorder="1" applyAlignment="1" applyProtection="1">
      <alignment horizontal="center" vertical="center"/>
    </xf>
    <xf numFmtId="0" fontId="0" fillId="0" borderId="19" xfId="0" applyFill="1" applyBorder="1" applyProtection="1">
      <alignment vertical="center"/>
    </xf>
    <xf numFmtId="0" fontId="0" fillId="0" borderId="19" xfId="0" applyFill="1" applyBorder="1" applyAlignment="1" applyProtection="1">
      <alignment horizontal="center" vertical="center"/>
    </xf>
    <xf numFmtId="176" fontId="0" fillId="0" borderId="19" xfId="0" applyNumberFormat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40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176" fontId="0" fillId="3" borderId="10" xfId="0" applyNumberFormat="1" applyFill="1" applyBorder="1" applyAlignment="1" applyProtection="1">
      <alignment horizontal="center" vertical="center"/>
    </xf>
    <xf numFmtId="182" fontId="0" fillId="2" borderId="7" xfId="0" applyNumberFormat="1" applyFill="1" applyBorder="1" applyAlignment="1" applyProtection="1">
      <alignment vertical="center" shrinkToFit="1"/>
      <protection locked="0"/>
    </xf>
    <xf numFmtId="182" fontId="0" fillId="2" borderId="2" xfId="0" applyNumberFormat="1" applyFill="1" applyBorder="1" applyAlignment="1" applyProtection="1">
      <alignment vertical="center" shrinkToFit="1"/>
      <protection locked="0"/>
    </xf>
    <xf numFmtId="177" fontId="0" fillId="0" borderId="45" xfId="0" applyNumberFormat="1" applyFill="1" applyBorder="1" applyAlignment="1" applyProtection="1">
      <alignment vertical="center" shrinkToFit="1"/>
    </xf>
    <xf numFmtId="179" fontId="0" fillId="0" borderId="47" xfId="0" applyNumberFormat="1" applyBorder="1" applyAlignment="1" applyProtection="1">
      <alignment vertical="center" shrinkToFit="1"/>
    </xf>
    <xf numFmtId="182" fontId="0" fillId="2" borderId="20" xfId="0" applyNumberFormat="1" applyFill="1" applyBorder="1" applyAlignment="1" applyProtection="1">
      <alignment horizontal="right" vertical="center" shrinkToFit="1"/>
      <protection locked="0"/>
    </xf>
    <xf numFmtId="182" fontId="0" fillId="2" borderId="11" xfId="0" applyNumberFormat="1" applyFill="1" applyBorder="1" applyAlignment="1" applyProtection="1">
      <alignment horizontal="right" vertical="center" shrinkToFit="1"/>
      <protection locked="0"/>
    </xf>
    <xf numFmtId="182" fontId="0" fillId="2" borderId="12" xfId="0" applyNumberFormat="1" applyFill="1" applyBorder="1" applyAlignment="1" applyProtection="1">
      <alignment horizontal="right" vertical="center" shrinkToFit="1"/>
      <protection locked="0"/>
    </xf>
    <xf numFmtId="176" fontId="0" fillId="0" borderId="26" xfId="0" applyNumberFormat="1" applyFill="1" applyBorder="1" applyAlignment="1" applyProtection="1">
      <alignment vertical="center" shrinkToFit="1"/>
    </xf>
    <xf numFmtId="179" fontId="0" fillId="0" borderId="25" xfId="0" applyNumberFormat="1" applyBorder="1" applyAlignment="1" applyProtection="1">
      <alignment vertical="center" shrinkToFit="1"/>
    </xf>
    <xf numFmtId="179" fontId="0" fillId="0" borderId="22" xfId="0" applyNumberFormat="1" applyBorder="1" applyAlignment="1" applyProtection="1">
      <alignment vertical="center" shrinkToFit="1"/>
    </xf>
    <xf numFmtId="0" fontId="0" fillId="0" borderId="49" xfId="0" applyBorder="1" applyProtection="1">
      <alignment vertical="center"/>
    </xf>
    <xf numFmtId="176" fontId="0" fillId="0" borderId="52" xfId="0" applyNumberFormat="1" applyFill="1" applyBorder="1" applyAlignment="1" applyProtection="1">
      <alignment vertical="center" shrinkToFit="1"/>
    </xf>
    <xf numFmtId="179" fontId="0" fillId="0" borderId="51" xfId="0" applyNumberFormat="1" applyBorder="1" applyAlignment="1" applyProtection="1">
      <alignment vertical="center" shrinkToFit="1"/>
    </xf>
    <xf numFmtId="0" fontId="0" fillId="4" borderId="1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176" fontId="0" fillId="0" borderId="25" xfId="0" applyNumberFormat="1" applyFill="1" applyBorder="1" applyAlignment="1" applyProtection="1">
      <alignment vertical="center" shrinkToFit="1"/>
    </xf>
    <xf numFmtId="176" fontId="0" fillId="0" borderId="51" xfId="0" applyNumberFormat="1" applyFill="1" applyBorder="1" applyAlignment="1" applyProtection="1">
      <alignment vertical="center" shrinkToFit="1"/>
    </xf>
    <xf numFmtId="0" fontId="0" fillId="0" borderId="3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35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177" fontId="0" fillId="0" borderId="38" xfId="0" applyNumberFormat="1" applyFill="1" applyBorder="1" applyAlignment="1" applyProtection="1">
      <alignment vertical="center" shrinkToFit="1"/>
    </xf>
    <xf numFmtId="177" fontId="0" fillId="0" borderId="53" xfId="0" applyNumberFormat="1" applyFill="1" applyBorder="1" applyAlignment="1" applyProtection="1">
      <alignment vertical="center" shrinkToFit="1"/>
    </xf>
    <xf numFmtId="177" fontId="0" fillId="0" borderId="44" xfId="1" applyNumberFormat="1" applyFont="1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179" fontId="0" fillId="0" borderId="42" xfId="0" applyNumberFormat="1" applyFill="1" applyBorder="1" applyAlignment="1" applyProtection="1">
      <alignment vertical="center" shrinkToFit="1"/>
    </xf>
    <xf numFmtId="179" fontId="0" fillId="0" borderId="54" xfId="0" applyNumberFormat="1" applyFill="1" applyBorder="1" applyAlignment="1" applyProtection="1">
      <alignment vertical="center" shrinkToFit="1"/>
    </xf>
    <xf numFmtId="0" fontId="0" fillId="0" borderId="21" xfId="0" applyFill="1" applyBorder="1" applyAlignment="1" applyProtection="1">
      <alignment horizontal="center" vertical="center" textRotation="255" shrinkToFit="1"/>
    </xf>
    <xf numFmtId="0" fontId="0" fillId="0" borderId="21" xfId="0" applyFill="1" applyBorder="1" applyAlignment="1" applyProtection="1">
      <alignment horizontal="center" vertical="center"/>
    </xf>
    <xf numFmtId="179" fontId="0" fillId="0" borderId="21" xfId="0" applyNumberFormat="1" applyFill="1" applyBorder="1" applyProtection="1">
      <alignment vertical="center"/>
    </xf>
    <xf numFmtId="0" fontId="0" fillId="0" borderId="55" xfId="0" applyBorder="1" applyAlignment="1" applyProtection="1">
      <alignment horizontal="center" vertical="center"/>
    </xf>
    <xf numFmtId="179" fontId="0" fillId="0" borderId="56" xfId="0" applyNumberFormat="1" applyBorder="1" applyAlignment="1" applyProtection="1">
      <alignment vertical="center" shrinkToFit="1"/>
    </xf>
    <xf numFmtId="0" fontId="0" fillId="0" borderId="55" xfId="0" applyFill="1" applyBorder="1" applyAlignment="1" applyProtection="1">
      <alignment horizontal="center" vertical="center"/>
    </xf>
    <xf numFmtId="179" fontId="0" fillId="0" borderId="60" xfId="0" applyNumberFormat="1" applyFill="1" applyBorder="1" applyAlignment="1" applyProtection="1">
      <alignment vertical="center" shrinkToFit="1"/>
    </xf>
    <xf numFmtId="179" fontId="0" fillId="0" borderId="62" xfId="0" applyNumberFormat="1" applyFill="1" applyBorder="1" applyAlignment="1" applyProtection="1">
      <alignment vertical="center" shrinkToFit="1"/>
    </xf>
    <xf numFmtId="179" fontId="0" fillId="0" borderId="60" xfId="0" applyNumberFormat="1" applyBorder="1" applyAlignment="1" applyProtection="1">
      <alignment vertical="center" shrinkToFit="1"/>
    </xf>
    <xf numFmtId="179" fontId="0" fillId="0" borderId="61" xfId="0" applyNumberFormat="1" applyBorder="1" applyAlignment="1" applyProtection="1">
      <alignment vertical="center" shrinkToFit="1"/>
    </xf>
    <xf numFmtId="179" fontId="0" fillId="0" borderId="62" xfId="0" applyNumberFormat="1" applyBorder="1" applyAlignment="1" applyProtection="1">
      <alignment vertical="center" shrinkToFit="1"/>
    </xf>
    <xf numFmtId="179" fontId="0" fillId="0" borderId="49" xfId="0" applyNumberFormat="1" applyBorder="1" applyAlignment="1" applyProtection="1">
      <alignment vertical="center" shrinkToFit="1"/>
    </xf>
    <xf numFmtId="178" fontId="0" fillId="0" borderId="37" xfId="0" applyNumberFormat="1" applyBorder="1" applyAlignment="1" applyProtection="1">
      <alignment horizontal="right" vertical="center" indent="1"/>
    </xf>
    <xf numFmtId="0" fontId="0" fillId="4" borderId="58" xfId="0" applyFill="1" applyBorder="1" applyAlignment="1" applyProtection="1">
      <alignment horizontal="center" vertical="center"/>
    </xf>
    <xf numFmtId="179" fontId="0" fillId="4" borderId="15" xfId="0" applyNumberFormat="1" applyFill="1" applyBorder="1" applyAlignment="1" applyProtection="1">
      <alignment vertical="center" shrinkToFit="1"/>
    </xf>
    <xf numFmtId="179" fontId="0" fillId="4" borderId="50" xfId="0" applyNumberFormat="1" applyFill="1" applyBorder="1" applyAlignment="1" applyProtection="1">
      <alignment vertical="center" shrinkToFit="1"/>
    </xf>
    <xf numFmtId="0" fontId="5" fillId="4" borderId="58" xfId="0" applyFont="1" applyFill="1" applyBorder="1" applyAlignment="1" applyProtection="1">
      <alignment horizontal="center" vertical="center"/>
    </xf>
    <xf numFmtId="179" fontId="5" fillId="4" borderId="11" xfId="0" applyNumberFormat="1" applyFont="1" applyFill="1" applyBorder="1" applyAlignment="1" applyProtection="1">
      <alignment vertical="center" shrinkToFit="1"/>
    </xf>
    <xf numFmtId="0" fontId="0" fillId="4" borderId="59" xfId="0" applyFill="1" applyBorder="1" applyAlignment="1" applyProtection="1">
      <alignment horizontal="center" vertical="center"/>
    </xf>
    <xf numFmtId="0" fontId="0" fillId="4" borderId="12" xfId="0" applyFill="1" applyBorder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64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178" fontId="0" fillId="0" borderId="61" xfId="0" applyNumberFormat="1" applyBorder="1" applyAlignment="1" applyProtection="1">
      <alignment horizontal="right" vertical="center" indent="1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</xf>
    <xf numFmtId="0" fontId="0" fillId="0" borderId="22" xfId="0" applyBorder="1" applyProtection="1">
      <alignment vertical="center"/>
    </xf>
    <xf numFmtId="0" fontId="0" fillId="0" borderId="24" xfId="0" applyBorder="1" applyProtection="1">
      <alignment vertical="center"/>
    </xf>
    <xf numFmtId="0" fontId="0" fillId="0" borderId="61" xfId="0" applyBorder="1" applyProtection="1">
      <alignment vertical="center"/>
    </xf>
    <xf numFmtId="0" fontId="0" fillId="4" borderId="21" xfId="0" applyFill="1" applyBorder="1" applyProtection="1">
      <alignment vertical="center"/>
    </xf>
    <xf numFmtId="0" fontId="0" fillId="0" borderId="16" xfId="0" applyBorder="1" applyProtection="1">
      <alignment vertical="center"/>
    </xf>
    <xf numFmtId="178" fontId="0" fillId="0" borderId="5" xfId="0" applyNumberFormat="1" applyFill="1" applyBorder="1" applyAlignment="1" applyProtection="1">
      <alignment horizontal="center" vertical="center"/>
    </xf>
    <xf numFmtId="178" fontId="0" fillId="0" borderId="43" xfId="0" applyNumberFormat="1" applyFill="1" applyBorder="1" applyAlignment="1" applyProtection="1">
      <alignment horizontal="center" vertical="center"/>
    </xf>
    <xf numFmtId="178" fontId="0" fillId="0" borderId="37" xfId="0" applyNumberFormat="1" applyFill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179" fontId="0" fillId="0" borderId="24" xfId="0" applyNumberFormat="1" applyBorder="1" applyAlignment="1" applyProtection="1">
      <alignment vertical="center" shrinkToFit="1"/>
    </xf>
    <xf numFmtId="178" fontId="0" fillId="0" borderId="4" xfId="0" applyNumberFormat="1" applyFill="1" applyBorder="1" applyAlignment="1" applyProtection="1">
      <alignment horizontal="center" vertical="center"/>
    </xf>
    <xf numFmtId="179" fontId="0" fillId="4" borderId="21" xfId="0" applyNumberFormat="1" applyFill="1" applyBorder="1" applyProtection="1">
      <alignment vertical="center"/>
    </xf>
    <xf numFmtId="176" fontId="0" fillId="0" borderId="71" xfId="0" applyNumberFormat="1" applyFill="1" applyBorder="1" applyAlignment="1" applyProtection="1">
      <alignment vertical="center" shrinkToFit="1"/>
    </xf>
    <xf numFmtId="176" fontId="0" fillId="0" borderId="72" xfId="0" applyNumberFormat="1" applyFill="1" applyBorder="1" applyAlignment="1" applyProtection="1">
      <alignment vertical="center" shrinkToFit="1"/>
    </xf>
    <xf numFmtId="177" fontId="0" fillId="0" borderId="73" xfId="0" applyNumberFormat="1" applyFill="1" applyBorder="1" applyAlignment="1" applyProtection="1">
      <alignment vertical="center" shrinkToFit="1"/>
    </xf>
    <xf numFmtId="179" fontId="0" fillId="0" borderId="74" xfId="0" applyNumberFormat="1" applyFill="1" applyBorder="1" applyAlignment="1" applyProtection="1">
      <alignment vertical="center" shrinkToFit="1"/>
    </xf>
    <xf numFmtId="179" fontId="0" fillId="0" borderId="75" xfId="0" applyNumberFormat="1" applyFill="1" applyBorder="1" applyAlignment="1" applyProtection="1">
      <alignment vertical="center" shrinkToFit="1"/>
    </xf>
    <xf numFmtId="179" fontId="0" fillId="4" borderId="76" xfId="0" applyNumberFormat="1" applyFill="1" applyBorder="1" applyAlignment="1" applyProtection="1">
      <alignment vertical="center" shrinkToFit="1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68" xfId="0" applyBorder="1" applyProtection="1">
      <alignment vertical="center"/>
    </xf>
    <xf numFmtId="178" fontId="0" fillId="0" borderId="68" xfId="0" applyNumberFormat="1" applyBorder="1" applyAlignment="1" applyProtection="1">
      <alignment horizontal="right" vertical="center" indent="1"/>
    </xf>
    <xf numFmtId="178" fontId="0" fillId="0" borderId="36" xfId="0" applyNumberFormat="1" applyBorder="1" applyAlignment="1" applyProtection="1">
      <alignment horizontal="right" vertical="center" indent="1"/>
    </xf>
    <xf numFmtId="178" fontId="0" fillId="0" borderId="5" xfId="0" applyNumberFormat="1" applyBorder="1" applyAlignment="1" applyProtection="1">
      <alignment horizontal="right" vertical="center" indent="1"/>
    </xf>
    <xf numFmtId="176" fontId="0" fillId="0" borderId="77" xfId="0" applyNumberFormat="1" applyFill="1" applyBorder="1" applyAlignment="1" applyProtection="1">
      <alignment vertical="center" shrinkToFit="1"/>
    </xf>
    <xf numFmtId="176" fontId="0" fillId="0" borderId="78" xfId="0" applyNumberFormat="1" applyFill="1" applyBorder="1" applyAlignment="1" applyProtection="1">
      <alignment vertical="center" shrinkToFit="1"/>
    </xf>
    <xf numFmtId="177" fontId="0" fillId="0" borderId="79" xfId="0" applyNumberFormat="1" applyFill="1" applyBorder="1" applyAlignment="1" applyProtection="1">
      <alignment vertical="center" shrinkToFit="1"/>
    </xf>
    <xf numFmtId="0" fontId="0" fillId="2" borderId="0" xfId="0" applyFill="1" applyAlignment="1" applyProtection="1">
      <alignment horizontal="center" vertical="center"/>
    </xf>
    <xf numFmtId="0" fontId="0" fillId="4" borderId="70" xfId="0" applyFill="1" applyBorder="1" applyAlignment="1" applyProtection="1">
      <alignment horizontal="center" vertical="center"/>
    </xf>
    <xf numFmtId="0" fontId="0" fillId="4" borderId="80" xfId="0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Fill="1" applyBorder="1" applyAlignment="1" applyProtection="1">
      <alignment horizontal="center" vertical="center"/>
    </xf>
    <xf numFmtId="176" fontId="0" fillId="0" borderId="0" xfId="0" applyNumberFormat="1" applyFill="1" applyBorder="1" applyProtection="1">
      <alignment vertical="center"/>
    </xf>
    <xf numFmtId="0" fontId="0" fillId="0" borderId="68" xfId="0" applyBorder="1" applyAlignment="1">
      <alignment horizontal="center" vertical="center"/>
    </xf>
    <xf numFmtId="176" fontId="0" fillId="0" borderId="14" xfId="0" applyNumberFormat="1" applyFill="1" applyBorder="1" applyAlignment="1" applyProtection="1">
      <alignment vertical="center" shrinkToFit="1"/>
    </xf>
    <xf numFmtId="176" fontId="0" fillId="0" borderId="4" xfId="0" applyNumberFormat="1" applyFill="1" applyBorder="1" applyAlignment="1" applyProtection="1">
      <alignment vertical="center" shrinkToFit="1"/>
    </xf>
    <xf numFmtId="177" fontId="0" fillId="0" borderId="46" xfId="0" applyNumberFormat="1" applyFill="1" applyBorder="1" applyAlignment="1" applyProtection="1">
      <alignment vertical="center" shrinkToFit="1"/>
    </xf>
    <xf numFmtId="179" fontId="0" fillId="0" borderId="48" xfId="0" applyNumberFormat="1" applyFill="1" applyBorder="1" applyAlignment="1" applyProtection="1">
      <alignment vertical="center" shrinkToFit="1"/>
    </xf>
    <xf numFmtId="179" fontId="0" fillId="0" borderId="49" xfId="0" applyNumberFormat="1" applyFill="1" applyBorder="1" applyAlignment="1" applyProtection="1">
      <alignment vertical="center" shrinkToFit="1"/>
    </xf>
    <xf numFmtId="179" fontId="0" fillId="4" borderId="12" xfId="0" applyNumberFormat="1" applyFill="1" applyBorder="1" applyAlignment="1" applyProtection="1">
      <alignment vertical="center" shrinkToFit="1"/>
    </xf>
    <xf numFmtId="0" fontId="0" fillId="4" borderId="81" xfId="0" applyFill="1" applyBorder="1" applyAlignment="1" applyProtection="1">
      <alignment horizontal="center" vertical="center"/>
    </xf>
    <xf numFmtId="179" fontId="0" fillId="0" borderId="34" xfId="0" applyNumberFormat="1" applyFill="1" applyBorder="1" applyAlignment="1" applyProtection="1">
      <alignment horizontal="right" vertical="center" indent="1"/>
    </xf>
    <xf numFmtId="181" fontId="0" fillId="5" borderId="27" xfId="0" applyNumberFormat="1" applyFill="1" applyBorder="1" applyAlignment="1" applyProtection="1">
      <alignment horizontal="right" vertical="center" shrinkToFit="1"/>
    </xf>
    <xf numFmtId="178" fontId="0" fillId="5" borderId="36" xfId="0" applyNumberFormat="1" applyFill="1" applyBorder="1" applyAlignment="1" applyProtection="1">
      <alignment horizontal="right" vertical="center" indent="1"/>
    </xf>
    <xf numFmtId="178" fontId="0" fillId="5" borderId="5" xfId="0" applyNumberFormat="1" applyFill="1" applyBorder="1" applyAlignment="1" applyProtection="1">
      <alignment horizontal="right" vertical="center" indent="1"/>
    </xf>
    <xf numFmtId="0" fontId="0" fillId="6" borderId="68" xfId="0" applyFill="1" applyBorder="1" applyAlignment="1" applyProtection="1">
      <alignment horizontal="center" vertical="center" textRotation="255"/>
    </xf>
    <xf numFmtId="0" fontId="0" fillId="6" borderId="82" xfId="0" applyFill="1" applyBorder="1" applyAlignment="1" applyProtection="1">
      <alignment horizontal="center" vertical="center"/>
    </xf>
    <xf numFmtId="178" fontId="0" fillId="6" borderId="68" xfId="0" applyNumberFormat="1" applyFill="1" applyBorder="1" applyAlignment="1" applyProtection="1">
      <alignment horizontal="right" vertical="center" indent="1"/>
    </xf>
    <xf numFmtId="178" fontId="0" fillId="6" borderId="69" xfId="0" applyNumberFormat="1" applyFill="1" applyBorder="1" applyAlignment="1" applyProtection="1">
      <alignment horizontal="right" vertical="center" indent="1"/>
    </xf>
    <xf numFmtId="179" fontId="0" fillId="4" borderId="34" xfId="0" applyNumberFormat="1" applyFill="1" applyBorder="1" applyAlignment="1" applyProtection="1">
      <alignment vertical="center" shrinkToFit="1"/>
    </xf>
    <xf numFmtId="179" fontId="0" fillId="4" borderId="51" xfId="0" applyNumberFormat="1" applyFill="1" applyBorder="1" applyAlignment="1" applyProtection="1">
      <alignment vertical="center" shrinkToFit="1"/>
    </xf>
    <xf numFmtId="179" fontId="0" fillId="4" borderId="14" xfId="0" applyNumberFormat="1" applyFill="1" applyBorder="1" applyAlignment="1" applyProtection="1">
      <alignment vertical="center" shrinkToFit="1"/>
    </xf>
    <xf numFmtId="178" fontId="0" fillId="0" borderId="28" xfId="0" applyNumberFormat="1" applyBorder="1" applyAlignment="1" applyProtection="1">
      <alignment horizontal="right" vertical="center" indent="1"/>
    </xf>
    <xf numFmtId="178" fontId="0" fillId="0" borderId="16" xfId="0" applyNumberFormat="1" applyBorder="1" applyAlignment="1" applyProtection="1">
      <alignment horizontal="right" vertical="center" indent="1"/>
    </xf>
    <xf numFmtId="180" fontId="0" fillId="6" borderId="26" xfId="0" applyNumberFormat="1" applyFill="1" applyBorder="1" applyAlignment="1" applyProtection="1">
      <alignment horizontal="right" vertical="center" shrinkToFit="1"/>
    </xf>
    <xf numFmtId="0" fontId="0" fillId="4" borderId="20" xfId="0" applyFill="1" applyBorder="1" applyAlignment="1" applyProtection="1">
      <alignment horizontal="center" vertical="center"/>
    </xf>
    <xf numFmtId="0" fontId="0" fillId="4" borderId="59" xfId="0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0" fillId="6" borderId="37" xfId="0" applyFill="1" applyBorder="1" applyAlignment="1" applyProtection="1">
      <alignment horizontal="center" vertical="center" textRotation="255"/>
    </xf>
    <xf numFmtId="0" fontId="0" fillId="6" borderId="83" xfId="0" applyFill="1" applyBorder="1" applyAlignment="1" applyProtection="1">
      <alignment horizontal="center" vertical="center"/>
    </xf>
    <xf numFmtId="181" fontId="0" fillId="6" borderId="60" xfId="0" applyNumberFormat="1" applyFill="1" applyBorder="1" applyAlignment="1" applyProtection="1">
      <alignment horizontal="right" vertical="center" shrinkToFit="1"/>
    </xf>
    <xf numFmtId="178" fontId="0" fillId="6" borderId="37" xfId="0" applyNumberFormat="1" applyFill="1" applyBorder="1" applyAlignment="1" applyProtection="1">
      <alignment horizontal="right" vertical="center" indent="1"/>
    </xf>
    <xf numFmtId="178" fontId="0" fillId="6" borderId="49" xfId="0" applyNumberFormat="1" applyFill="1" applyBorder="1" applyAlignment="1" applyProtection="1">
      <alignment horizontal="right" vertical="center" indent="1"/>
    </xf>
    <xf numFmtId="180" fontId="0" fillId="5" borderId="25" xfId="0" applyNumberFormat="1" applyFill="1" applyBorder="1" applyAlignment="1" applyProtection="1">
      <alignment horizontal="right" vertical="center" shrinkToFit="1"/>
    </xf>
    <xf numFmtId="178" fontId="0" fillId="5" borderId="34" xfId="0" applyNumberFormat="1" applyFill="1" applyBorder="1" applyAlignment="1" applyProtection="1">
      <alignment horizontal="right" vertical="center" indent="1"/>
    </xf>
    <xf numFmtId="178" fontId="0" fillId="5" borderId="14" xfId="0" applyNumberFormat="1" applyFill="1" applyBorder="1" applyAlignment="1" applyProtection="1">
      <alignment horizontal="right" vertical="center" indent="1"/>
    </xf>
    <xf numFmtId="178" fontId="4" fillId="0" borderId="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>
      <alignment horizontal="left" vertical="center"/>
    </xf>
    <xf numFmtId="178" fontId="4" fillId="0" borderId="57" xfId="0" applyNumberFormat="1" applyFont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177" fontId="0" fillId="0" borderId="46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left" vertical="center"/>
    </xf>
    <xf numFmtId="0" fontId="0" fillId="4" borderId="12" xfId="0" applyFill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Protection="1">
      <alignment vertical="center"/>
    </xf>
    <xf numFmtId="176" fontId="11" fillId="0" borderId="19" xfId="0" applyNumberFormat="1" applyFont="1" applyFill="1" applyBorder="1" applyProtection="1">
      <alignment vertical="center"/>
    </xf>
    <xf numFmtId="183" fontId="4" fillId="0" borderId="3" xfId="0" applyNumberFormat="1" applyFont="1" applyBorder="1" applyAlignment="1" applyProtection="1">
      <alignment horizontal="center" vertical="center"/>
    </xf>
    <xf numFmtId="183" fontId="4" fillId="0" borderId="57" xfId="0" applyNumberFormat="1" applyFont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0" fillId="4" borderId="20" xfId="0" applyFill="1" applyBorder="1" applyAlignment="1" applyProtection="1">
      <alignment horizontal="center" vertical="center"/>
    </xf>
    <xf numFmtId="0" fontId="0" fillId="4" borderId="21" xfId="0" applyFill="1" applyBorder="1" applyAlignment="1" applyProtection="1">
      <alignment horizontal="center" vertical="center"/>
    </xf>
    <xf numFmtId="0" fontId="0" fillId="4" borderId="28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29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0" fontId="0" fillId="4" borderId="30" xfId="0" applyFill="1" applyBorder="1" applyAlignment="1" applyProtection="1">
      <alignment horizontal="center" vertical="center"/>
    </xf>
    <xf numFmtId="0" fontId="0" fillId="4" borderId="31" xfId="0" applyFill="1" applyBorder="1" applyAlignment="1" applyProtection="1">
      <alignment horizontal="center" vertical="center"/>
    </xf>
    <xf numFmtId="0" fontId="0" fillId="4" borderId="59" xfId="0" applyFill="1" applyBorder="1" applyAlignment="1" applyProtection="1">
      <alignment horizontal="center"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 textRotation="255"/>
    </xf>
    <xf numFmtId="0" fontId="0" fillId="0" borderId="9" xfId="0" applyBorder="1" applyAlignment="1" applyProtection="1">
      <alignment horizontal="center" vertical="center" textRotation="255"/>
    </xf>
    <xf numFmtId="0" fontId="0" fillId="0" borderId="10" xfId="0" applyBorder="1" applyAlignment="1" applyProtection="1">
      <alignment horizontal="center" vertical="center" textRotation="255"/>
    </xf>
    <xf numFmtId="182" fontId="0" fillId="2" borderId="30" xfId="0" applyNumberFormat="1" applyFill="1" applyBorder="1" applyAlignment="1" applyProtection="1">
      <alignment horizontal="right" vertical="center" shrinkToFit="1"/>
      <protection locked="0"/>
    </xf>
    <xf numFmtId="182" fontId="0" fillId="2" borderId="31" xfId="0" applyNumberFormat="1" applyFill="1" applyBorder="1" applyAlignment="1" applyProtection="1">
      <alignment horizontal="right" vertical="center" shrinkToFit="1"/>
      <protection locked="0"/>
    </xf>
    <xf numFmtId="0" fontId="0" fillId="0" borderId="28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176" fontId="8" fillId="0" borderId="68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182" fontId="7" fillId="0" borderId="6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0" fillId="5" borderId="29" xfId="0" applyFill="1" applyBorder="1" applyAlignment="1" applyProtection="1">
      <alignment horizontal="center" vertical="center"/>
    </xf>
    <xf numFmtId="0" fontId="0" fillId="5" borderId="39" xfId="0" applyFill="1" applyBorder="1" applyAlignment="1" applyProtection="1">
      <alignment horizontal="center" vertical="center"/>
    </xf>
    <xf numFmtId="180" fontId="0" fillId="5" borderId="34" xfId="0" applyNumberFormat="1" applyFill="1" applyBorder="1" applyAlignment="1" applyProtection="1">
      <alignment horizontal="right" vertical="center" shrinkToFit="1"/>
    </xf>
    <xf numFmtId="180" fontId="0" fillId="5" borderId="22" xfId="0" applyNumberFormat="1" applyFill="1" applyBorder="1" applyAlignment="1" applyProtection="1">
      <alignment horizontal="right" vertical="center" shrinkToFit="1"/>
    </xf>
    <xf numFmtId="180" fontId="0" fillId="5" borderId="14" xfId="0" applyNumberFormat="1" applyFill="1" applyBorder="1" applyAlignment="1" applyProtection="1">
      <alignment horizontal="right" vertical="center" shrinkToFit="1"/>
    </xf>
    <xf numFmtId="181" fontId="0" fillId="5" borderId="36" xfId="0" applyNumberFormat="1" applyFill="1" applyBorder="1" applyAlignment="1" applyProtection="1">
      <alignment horizontal="right" vertical="center" shrinkToFit="1"/>
    </xf>
    <xf numFmtId="181" fontId="0" fillId="5" borderId="23" xfId="0" applyNumberFormat="1" applyFill="1" applyBorder="1" applyAlignment="1" applyProtection="1">
      <alignment horizontal="right" vertical="center" shrinkToFit="1"/>
    </xf>
    <xf numFmtId="181" fontId="0" fillId="5" borderId="5" xfId="0" applyNumberFormat="1" applyFill="1" applyBorder="1" applyAlignment="1" applyProtection="1">
      <alignment horizontal="right" vertical="center" shrinkToFit="1"/>
    </xf>
    <xf numFmtId="179" fontId="0" fillId="4" borderId="36" xfId="0" applyNumberFormat="1" applyFill="1" applyBorder="1" applyAlignment="1" applyProtection="1">
      <alignment horizontal="right" vertical="center" shrinkToFit="1"/>
    </xf>
    <xf numFmtId="179" fontId="0" fillId="4" borderId="23" xfId="0" applyNumberFormat="1" applyFill="1" applyBorder="1" applyAlignment="1" applyProtection="1">
      <alignment horizontal="right" vertical="center" shrinkToFit="1"/>
    </xf>
    <xf numFmtId="179" fontId="0" fillId="4" borderId="5" xfId="0" applyNumberFormat="1" applyFill="1" applyBorder="1" applyAlignment="1" applyProtection="1">
      <alignment horizontal="right" vertical="center" shrinkToFit="1"/>
    </xf>
    <xf numFmtId="179" fontId="0" fillId="4" borderId="30" xfId="0" applyNumberFormat="1" applyFill="1" applyBorder="1" applyAlignment="1" applyProtection="1">
      <alignment horizontal="right" vertical="center" shrinkToFit="1"/>
    </xf>
    <xf numFmtId="179" fontId="0" fillId="4" borderId="31" xfId="0" applyNumberFormat="1" applyFill="1" applyBorder="1" applyAlignment="1" applyProtection="1">
      <alignment horizontal="right" vertical="center" shrinkToFit="1"/>
    </xf>
    <xf numFmtId="0" fontId="0" fillId="4" borderId="63" xfId="0" applyFill="1" applyBorder="1" applyAlignment="1" applyProtection="1">
      <alignment horizontal="center" vertical="center"/>
    </xf>
    <xf numFmtId="0" fontId="0" fillId="4" borderId="33" xfId="0" applyFill="1" applyBorder="1" applyAlignment="1" applyProtection="1">
      <alignment horizontal="center" vertical="center"/>
    </xf>
    <xf numFmtId="0" fontId="0" fillId="4" borderId="65" xfId="0" applyFill="1" applyBorder="1" applyAlignment="1" applyProtection="1">
      <alignment horizontal="center" vertical="center"/>
    </xf>
    <xf numFmtId="0" fontId="0" fillId="4" borderId="66" xfId="0" applyFill="1" applyBorder="1" applyAlignment="1" applyProtection="1">
      <alignment horizontal="center" vertical="center"/>
    </xf>
    <xf numFmtId="0" fontId="0" fillId="4" borderId="67" xfId="0" applyFill="1" applyBorder="1" applyAlignment="1" applyProtection="1">
      <alignment horizontal="center" vertical="center"/>
    </xf>
    <xf numFmtId="180" fontId="0" fillId="6" borderId="34" xfId="0" applyNumberFormat="1" applyFill="1" applyBorder="1" applyAlignment="1" applyProtection="1">
      <alignment horizontal="right" vertical="center" shrinkToFit="1"/>
    </xf>
    <xf numFmtId="180" fontId="0" fillId="6" borderId="22" xfId="0" applyNumberFormat="1" applyFill="1" applyBorder="1" applyAlignment="1" applyProtection="1">
      <alignment horizontal="right" vertical="center" shrinkToFit="1"/>
    </xf>
    <xf numFmtId="180" fontId="0" fillId="6" borderId="14" xfId="0" applyNumberFormat="1" applyFill="1" applyBorder="1" applyAlignment="1" applyProtection="1">
      <alignment horizontal="right" vertical="center" shrinkToFit="1"/>
    </xf>
    <xf numFmtId="181" fontId="0" fillId="6" borderId="37" xfId="0" applyNumberFormat="1" applyFill="1" applyBorder="1" applyAlignment="1" applyProtection="1">
      <alignment horizontal="right" vertical="center" shrinkToFit="1"/>
    </xf>
    <xf numFmtId="181" fontId="0" fillId="0" borderId="61" xfId="0" applyNumberFormat="1" applyBorder="1" applyAlignment="1">
      <alignment horizontal="right" vertical="center" shrinkToFit="1"/>
    </xf>
    <xf numFmtId="181" fontId="0" fillId="0" borderId="49" xfId="0" applyNumberFormat="1" applyBorder="1" applyAlignment="1">
      <alignment horizontal="right" vertical="center" shrinkToFit="1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4" borderId="30" xfId="0" applyFill="1" applyBorder="1" applyAlignment="1" applyProtection="1">
      <alignment horizontal="center" vertical="center" wrapText="1"/>
    </xf>
    <xf numFmtId="0" fontId="0" fillId="5" borderId="34" xfId="0" applyFill="1" applyBorder="1" applyAlignment="1" applyProtection="1">
      <alignment horizontal="center" vertical="center"/>
    </xf>
    <xf numFmtId="0" fontId="0" fillId="5" borderId="84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 textRotation="255" shrinkToFit="1"/>
    </xf>
    <xf numFmtId="0" fontId="0" fillId="0" borderId="9" xfId="0" applyFill="1" applyBorder="1" applyAlignment="1" applyProtection="1">
      <alignment horizontal="center" vertical="center" textRotation="255" shrinkToFit="1"/>
    </xf>
    <xf numFmtId="0" fontId="0" fillId="0" borderId="10" xfId="0" applyFill="1" applyBorder="1" applyAlignment="1" applyProtection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GridLines="0" tabSelected="1" zoomScale="85" zoomScaleNormal="85" zoomScaleSheetLayoutView="90" workbookViewId="0">
      <selection activeCell="F1" sqref="F1"/>
    </sheetView>
  </sheetViews>
  <sheetFormatPr defaultRowHeight="18.75" x14ac:dyDescent="0.4"/>
  <cols>
    <col min="1" max="1" width="4.125" bestFit="1" customWidth="1"/>
    <col min="2" max="2" width="30.625" customWidth="1"/>
    <col min="3" max="3" width="15.625" customWidth="1"/>
    <col min="4" max="6" width="25.625" customWidth="1"/>
    <col min="7" max="7" width="20.625" customWidth="1"/>
    <col min="8" max="8" width="17.25" customWidth="1"/>
    <col min="9" max="9" width="24.5" style="1" customWidth="1"/>
    <col min="10" max="10" width="9.125" customWidth="1"/>
  </cols>
  <sheetData>
    <row r="1" spans="1:10" ht="21.95" customHeight="1" x14ac:dyDescent="0.4">
      <c r="A1" s="154" t="s">
        <v>46</v>
      </c>
      <c r="B1" s="2"/>
      <c r="C1" s="2"/>
      <c r="D1" s="2"/>
      <c r="E1" s="153" t="s">
        <v>4</v>
      </c>
      <c r="F1" s="158"/>
      <c r="G1" s="103"/>
      <c r="H1" s="103"/>
      <c r="I1" s="94"/>
      <c r="J1" s="95"/>
    </row>
    <row r="2" spans="1:10" ht="9" customHeight="1" x14ac:dyDescent="0.4">
      <c r="A2" s="134"/>
      <c r="B2" s="135"/>
      <c r="C2" s="135"/>
      <c r="D2" s="135"/>
      <c r="E2" s="135"/>
      <c r="F2" s="135"/>
      <c r="G2" s="135"/>
      <c r="H2" s="94"/>
      <c r="I2" s="94"/>
      <c r="J2" s="95"/>
    </row>
    <row r="3" spans="1:10" ht="50.1" customHeight="1" x14ac:dyDescent="0.4">
      <c r="A3" s="159" t="s">
        <v>47</v>
      </c>
      <c r="B3" s="160"/>
      <c r="C3" s="160"/>
      <c r="D3" s="160"/>
      <c r="E3" s="160"/>
      <c r="F3" s="160"/>
      <c r="G3" s="160"/>
      <c r="H3" s="160"/>
      <c r="I3" s="160"/>
      <c r="J3" s="95"/>
    </row>
    <row r="4" spans="1:10" ht="21.95" customHeight="1" thickBot="1" x14ac:dyDescent="0.45">
      <c r="A4" s="152" t="s">
        <v>14</v>
      </c>
      <c r="B4" s="2"/>
      <c r="C4" s="2"/>
      <c r="D4" s="2"/>
      <c r="E4" s="2"/>
      <c r="F4" s="2"/>
      <c r="G4" s="2"/>
      <c r="H4" s="2"/>
      <c r="I4" s="3"/>
      <c r="J4" s="4"/>
    </row>
    <row r="5" spans="1:10" ht="19.5" thickBot="1" x14ac:dyDescent="0.45">
      <c r="A5" s="161" t="s">
        <v>28</v>
      </c>
      <c r="B5" s="162"/>
      <c r="C5" s="36" t="s">
        <v>29</v>
      </c>
      <c r="D5" s="169" t="s">
        <v>2</v>
      </c>
      <c r="E5" s="162"/>
      <c r="F5" s="170"/>
      <c r="G5" s="171"/>
      <c r="H5" s="106"/>
      <c r="I5" s="2"/>
    </row>
    <row r="6" spans="1:10" ht="24.95" customHeight="1" x14ac:dyDescent="0.4">
      <c r="A6" s="174" t="s">
        <v>25</v>
      </c>
      <c r="B6" s="5" t="s">
        <v>11</v>
      </c>
      <c r="C6" s="23"/>
      <c r="D6" s="6"/>
      <c r="E6" s="76"/>
      <c r="F6" s="10"/>
      <c r="G6" s="80"/>
      <c r="H6" s="75"/>
      <c r="I6" s="2"/>
    </row>
    <row r="7" spans="1:10" ht="24.95" customHeight="1" x14ac:dyDescent="0.4">
      <c r="A7" s="175"/>
      <c r="B7" s="7" t="s">
        <v>10</v>
      </c>
      <c r="C7" s="24"/>
      <c r="D7" s="8"/>
      <c r="E7" s="77"/>
      <c r="F7" s="77"/>
      <c r="G7" s="9"/>
      <c r="H7" s="75"/>
      <c r="I7" s="2"/>
    </row>
    <row r="8" spans="1:10" ht="24.95" customHeight="1" x14ac:dyDescent="0.4">
      <c r="A8" s="175"/>
      <c r="B8" s="20" t="s">
        <v>3</v>
      </c>
      <c r="C8" s="25" t="e">
        <f>ROUND(C7/C6,3)</f>
        <v>#DIV/0!</v>
      </c>
      <c r="D8" s="84"/>
      <c r="E8" s="78"/>
      <c r="F8" s="78"/>
      <c r="G8" s="33"/>
      <c r="H8" s="75"/>
      <c r="I8" s="2"/>
    </row>
    <row r="9" spans="1:10" ht="24.95" customHeight="1" x14ac:dyDescent="0.4">
      <c r="A9" s="175"/>
      <c r="B9" s="21" t="s">
        <v>5</v>
      </c>
      <c r="C9" s="26">
        <f>ROUNDDOWN(C6*D9*365*1.1,0)</f>
        <v>0</v>
      </c>
      <c r="D9" s="144">
        <v>31.3</v>
      </c>
      <c r="E9" s="145" t="s">
        <v>38</v>
      </c>
      <c r="F9" s="85"/>
      <c r="G9" s="86"/>
      <c r="H9" s="107"/>
      <c r="I9" s="2"/>
    </row>
    <row r="10" spans="1:10" ht="24.95" customHeight="1" thickBot="1" x14ac:dyDescent="0.45">
      <c r="A10" s="175"/>
      <c r="B10" s="53" t="s">
        <v>6</v>
      </c>
      <c r="C10" s="54">
        <f>ROUNDDOWN(C7*D10*365*1.1,0)</f>
        <v>0</v>
      </c>
      <c r="D10" s="146">
        <v>8.8000000000000007</v>
      </c>
      <c r="E10" s="145" t="s">
        <v>38</v>
      </c>
      <c r="F10" s="85"/>
      <c r="G10" s="81"/>
      <c r="H10" s="107"/>
      <c r="I10" s="2"/>
    </row>
    <row r="11" spans="1:10" ht="24.95" customHeight="1" thickBot="1" x14ac:dyDescent="0.45">
      <c r="A11" s="176"/>
      <c r="B11" s="66" t="s">
        <v>21</v>
      </c>
      <c r="C11" s="67">
        <f>+C9+C10</f>
        <v>0</v>
      </c>
      <c r="D11" s="68"/>
      <c r="E11" s="79"/>
      <c r="F11" s="87"/>
      <c r="G11" s="69"/>
      <c r="H11" s="19"/>
      <c r="I11" s="2"/>
    </row>
    <row r="12" spans="1:10" ht="30" customHeight="1" x14ac:dyDescent="0.4">
      <c r="A12" s="174" t="s">
        <v>37</v>
      </c>
      <c r="B12" s="21" t="s">
        <v>5</v>
      </c>
      <c r="C12" s="26">
        <f>ROUNDDOWN(C6*D12*365*1.1,0)</f>
        <v>0</v>
      </c>
      <c r="D12" s="156">
        <v>40</v>
      </c>
      <c r="E12" s="145" t="s">
        <v>42</v>
      </c>
      <c r="F12" s="85"/>
      <c r="G12" s="86"/>
      <c r="H12" s="107"/>
      <c r="I12" s="2"/>
    </row>
    <row r="13" spans="1:10" ht="30" customHeight="1" thickBot="1" x14ac:dyDescent="0.45">
      <c r="A13" s="183"/>
      <c r="B13" s="53" t="s">
        <v>6</v>
      </c>
      <c r="C13" s="54">
        <f>ROUNDDOWN(C7*D13*365*1.1,0)</f>
        <v>0</v>
      </c>
      <c r="D13" s="157">
        <v>11</v>
      </c>
      <c r="E13" s="145" t="s">
        <v>42</v>
      </c>
      <c r="F13" s="85"/>
      <c r="G13" s="81"/>
      <c r="H13" s="107"/>
      <c r="I13" s="2"/>
    </row>
    <row r="14" spans="1:10" ht="30" customHeight="1" thickBot="1" x14ac:dyDescent="0.45">
      <c r="A14" s="184"/>
      <c r="B14" s="66" t="s">
        <v>21</v>
      </c>
      <c r="C14" s="67">
        <f>+C12+C13</f>
        <v>0</v>
      </c>
      <c r="D14" s="132"/>
      <c r="E14" s="79"/>
      <c r="F14" s="87"/>
      <c r="G14" s="69"/>
      <c r="H14" s="19"/>
      <c r="I14" s="2"/>
    </row>
    <row r="15" spans="1:10" ht="21.95" customHeight="1" thickBot="1" x14ac:dyDescent="0.45">
      <c r="A15" s="10"/>
      <c r="B15" s="11"/>
      <c r="C15" s="10"/>
      <c r="D15" s="10"/>
      <c r="E15" s="10"/>
      <c r="F15" s="10"/>
      <c r="G15" s="2"/>
      <c r="H15" s="4"/>
      <c r="I15" s="2"/>
      <c r="J15" s="2"/>
    </row>
    <row r="16" spans="1:10" ht="24.75" thickBot="1" x14ac:dyDescent="0.45">
      <c r="A16" s="179" t="s">
        <v>23</v>
      </c>
      <c r="B16" s="180"/>
      <c r="C16" s="177"/>
      <c r="D16" s="12" t="s">
        <v>18</v>
      </c>
      <c r="E16" s="13" t="s">
        <v>15</v>
      </c>
      <c r="F16" s="14" t="s">
        <v>16</v>
      </c>
      <c r="G16" s="15" t="s">
        <v>17</v>
      </c>
      <c r="H16" s="185" t="s">
        <v>30</v>
      </c>
      <c r="I16" s="186"/>
    </row>
    <row r="17" spans="1:10" ht="24.75" thickBot="1" x14ac:dyDescent="0.45">
      <c r="A17" s="181"/>
      <c r="B17" s="182"/>
      <c r="C17" s="178"/>
      <c r="D17" s="22" t="s">
        <v>19</v>
      </c>
      <c r="E17" s="27"/>
      <c r="F17" s="28"/>
      <c r="G17" s="29"/>
      <c r="H17" s="187" t="str">
        <f>IF(SUM(E17:G17)&gt;0,IF(C16=SUM(E17:G17)," OK"," 減量希望水量と分割の合計水量が不一致")," OK")</f>
        <v xml:space="preserve"> OK</v>
      </c>
      <c r="I17" s="188"/>
    </row>
    <row r="18" spans="1:10" ht="21.95" customHeight="1" thickBot="1" x14ac:dyDescent="0.45">
      <c r="A18" s="16"/>
      <c r="B18" s="17"/>
      <c r="C18" s="18"/>
      <c r="D18" s="18"/>
      <c r="E18" s="155" t="s">
        <v>31</v>
      </c>
      <c r="F18" s="18"/>
      <c r="G18" s="18"/>
      <c r="H18" s="108"/>
      <c r="I18" s="72"/>
      <c r="J18" s="19"/>
    </row>
    <row r="19" spans="1:10" x14ac:dyDescent="0.4">
      <c r="A19" s="163" t="s">
        <v>28</v>
      </c>
      <c r="B19" s="164"/>
      <c r="C19" s="167" t="s">
        <v>27</v>
      </c>
      <c r="D19" s="163" t="s">
        <v>20</v>
      </c>
      <c r="E19" s="164"/>
      <c r="F19" s="172"/>
      <c r="G19" s="216" t="s">
        <v>36</v>
      </c>
      <c r="H19" s="163" t="s">
        <v>22</v>
      </c>
      <c r="I19" s="172"/>
    </row>
    <row r="20" spans="1:10" ht="19.5" thickBot="1" x14ac:dyDescent="0.45">
      <c r="A20" s="165"/>
      <c r="B20" s="166"/>
      <c r="C20" s="168"/>
      <c r="D20" s="104" t="s">
        <v>39</v>
      </c>
      <c r="E20" s="105" t="s">
        <v>40</v>
      </c>
      <c r="F20" s="116" t="s">
        <v>41</v>
      </c>
      <c r="G20" s="168"/>
      <c r="H20" s="165"/>
      <c r="I20" s="173"/>
    </row>
    <row r="21" spans="1:10" ht="21.95" customHeight="1" x14ac:dyDescent="0.4">
      <c r="A21" s="219" t="s">
        <v>26</v>
      </c>
      <c r="B21" s="37" t="s">
        <v>13</v>
      </c>
      <c r="C21" s="38">
        <f>+C6-C16</f>
        <v>0</v>
      </c>
      <c r="D21" s="88" t="str">
        <f>IF(SUM($E$17:$G$17)=0,"",C6-E17)</f>
        <v/>
      </c>
      <c r="E21" s="39" t="str">
        <f>IF(SUM($E$17:$G$17)=0,"",D21-F17)</f>
        <v/>
      </c>
      <c r="F21" s="110" t="str">
        <f>IF(SUM($E$17:$G$17)=0,"",E21-G17)</f>
        <v/>
      </c>
      <c r="G21" s="100"/>
      <c r="H21" s="40"/>
      <c r="I21" s="147"/>
    </row>
    <row r="22" spans="1:10" ht="21.95" customHeight="1" x14ac:dyDescent="0.4">
      <c r="A22" s="220"/>
      <c r="B22" s="41" t="s">
        <v>10</v>
      </c>
      <c r="C22" s="30">
        <f>$C$7</f>
        <v>0</v>
      </c>
      <c r="D22" s="89" t="str">
        <f>IF(SUM($E$17:$G$17)=0,"",$C$7)</f>
        <v/>
      </c>
      <c r="E22" s="34" t="str">
        <f>IF(SUM($E$17:$G$17)=0,"",$C$7)</f>
        <v/>
      </c>
      <c r="F22" s="111" t="str">
        <f>IF(SUM($E$17:$G$17)=0,"",$C$7)</f>
        <v/>
      </c>
      <c r="G22" s="101"/>
      <c r="H22" s="42"/>
      <c r="I22" s="148"/>
    </row>
    <row r="23" spans="1:10" ht="21.95" customHeight="1" x14ac:dyDescent="0.4">
      <c r="A23" s="220"/>
      <c r="B23" s="43" t="s">
        <v>12</v>
      </c>
      <c r="C23" s="44" t="e">
        <f>ROUND(C22/C21,3)</f>
        <v>#DIV/0!</v>
      </c>
      <c r="D23" s="90" t="str">
        <f>IF(SUM($E$17:$G$17)=0,"",ROUND(D22/D21,3))</f>
        <v/>
      </c>
      <c r="E23" s="45" t="str">
        <f>IF(SUM($E$17:$G$17)=0,"",ROUND(E22/E21,3))</f>
        <v/>
      </c>
      <c r="F23" s="112" t="str">
        <f>IF(SUM($E$17:$G$17)=0,"",ROUND(F22/F21,3))</f>
        <v/>
      </c>
      <c r="G23" s="102"/>
      <c r="H23" s="46"/>
      <c r="I23" s="149"/>
    </row>
    <row r="24" spans="1:10" ht="21.95" customHeight="1" x14ac:dyDescent="0.4">
      <c r="A24" s="220"/>
      <c r="B24" s="47" t="s">
        <v>7</v>
      </c>
      <c r="C24" s="48">
        <f>ROUNDDOWN(C21*$D$9*365*1.1,0)</f>
        <v>0</v>
      </c>
      <c r="D24" s="91" t="str">
        <f>IF(SUM($E$17:$G$17)=0,"",ROUNDDOWN(D21*$D$9*365*1.1,0))</f>
        <v/>
      </c>
      <c r="E24" s="49" t="str">
        <f>IF(SUM($E$17:$G$17)=0,"",ROUNDDOWN(E21*$D$9*365*1.1,0))</f>
        <v/>
      </c>
      <c r="F24" s="113" t="str">
        <f>IF(SUM($E$17:$G$17)=0,"",ROUNDDOWN(F21*$D$9*365*1.1,0))</f>
        <v/>
      </c>
      <c r="G24" s="48">
        <f>ROUNDDOWN(C21*$D$12*365*1.1,0)</f>
        <v>0</v>
      </c>
      <c r="H24" s="82"/>
      <c r="I24" s="150"/>
    </row>
    <row r="25" spans="1:10" ht="21.95" customHeight="1" thickBot="1" x14ac:dyDescent="0.45">
      <c r="A25" s="220"/>
      <c r="B25" s="55" t="s">
        <v>8</v>
      </c>
      <c r="C25" s="56">
        <f>ROUNDDOWN(C22*$D$10*365*1.1,0)</f>
        <v>0</v>
      </c>
      <c r="D25" s="92" t="str">
        <f>IF(SUM($E$17:$G$17)=0,"",ROUNDDOWN(D22*$D$10*365*1.1,0))</f>
        <v/>
      </c>
      <c r="E25" s="57" t="str">
        <f>IF(SUM($E$17:$G$17)=0,"",ROUNDDOWN(E22*$D$10*365*1.1,0))</f>
        <v/>
      </c>
      <c r="F25" s="114" t="str">
        <f>IF(SUM($E$17:$G$17)=0,"",ROUNDDOWN(F22*$D$10*365*1.1,0))</f>
        <v/>
      </c>
      <c r="G25" s="56">
        <f>ROUNDDOWN(C22*$D$13*365*1.1,0)</f>
        <v>0</v>
      </c>
      <c r="H25" s="83"/>
      <c r="I25" s="150"/>
    </row>
    <row r="26" spans="1:10" ht="21.95" customHeight="1" thickBot="1" x14ac:dyDescent="0.45">
      <c r="A26" s="221"/>
      <c r="B26" s="63" t="s">
        <v>21</v>
      </c>
      <c r="C26" s="64">
        <f>+C24+C25</f>
        <v>0</v>
      </c>
      <c r="D26" s="93" t="str">
        <f>IF(SUM($E$17:$G$17)=0,"",+D24+D25)</f>
        <v/>
      </c>
      <c r="E26" s="65" t="str">
        <f>IF(SUM($E$17:$G$17)=0,"",+E24+E25)</f>
        <v/>
      </c>
      <c r="F26" s="115" t="str">
        <f>IF(SUM($E$17:$G$17)=0,"",+F24+F25)</f>
        <v/>
      </c>
      <c r="G26" s="64">
        <f>+G24+G25</f>
        <v>0</v>
      </c>
      <c r="H26" s="131"/>
      <c r="I26" s="151"/>
      <c r="J26" s="74"/>
    </row>
    <row r="27" spans="1:10" ht="19.5" thickBot="1" x14ac:dyDescent="0.45">
      <c r="A27" s="50"/>
      <c r="B27" s="51"/>
      <c r="C27" s="52"/>
      <c r="D27" s="52"/>
      <c r="E27" s="52"/>
      <c r="F27" s="52"/>
      <c r="G27" s="52"/>
      <c r="H27" s="52"/>
      <c r="I27" s="17"/>
      <c r="J27" s="19"/>
    </row>
    <row r="28" spans="1:10" x14ac:dyDescent="0.4">
      <c r="A28" s="163" t="s">
        <v>28</v>
      </c>
      <c r="B28" s="164"/>
      <c r="C28" s="167" t="s">
        <v>27</v>
      </c>
      <c r="D28" s="204" t="s">
        <v>20</v>
      </c>
      <c r="E28" s="205"/>
      <c r="F28" s="206"/>
      <c r="G28" s="163" t="s">
        <v>22</v>
      </c>
      <c r="H28" s="213"/>
      <c r="I28" s="109"/>
      <c r="J28" s="74"/>
    </row>
    <row r="29" spans="1:10" ht="19.5" thickBot="1" x14ac:dyDescent="0.45">
      <c r="A29" s="165"/>
      <c r="B29" s="166"/>
      <c r="C29" s="168"/>
      <c r="D29" s="70" t="s">
        <v>44</v>
      </c>
      <c r="E29" s="71" t="s">
        <v>45</v>
      </c>
      <c r="F29" s="70" t="s">
        <v>43</v>
      </c>
      <c r="G29" s="214"/>
      <c r="H29" s="215"/>
      <c r="I29" s="109"/>
    </row>
    <row r="30" spans="1:10" ht="21.95" customHeight="1" x14ac:dyDescent="0.4">
      <c r="A30" s="174" t="s">
        <v>9</v>
      </c>
      <c r="B30" s="5" t="s">
        <v>0</v>
      </c>
      <c r="C30" s="31">
        <f>ROUNDDOWN(C16*$G$30,0)</f>
        <v>0</v>
      </c>
      <c r="D30" s="32">
        <f>ROUNDDOWN(E17*$G$30,0)</f>
        <v>0</v>
      </c>
      <c r="E30" s="35">
        <f>ROUNDDOWN(F17*$G$30,0)</f>
        <v>0</v>
      </c>
      <c r="F30" s="32">
        <f>ROUNDDOWN(G17*$G$30,0)</f>
        <v>0</v>
      </c>
      <c r="G30" s="117">
        <v>27912</v>
      </c>
      <c r="H30" s="133" t="s">
        <v>48</v>
      </c>
      <c r="I30" s="96"/>
    </row>
    <row r="31" spans="1:10" ht="21.95" customHeight="1" thickBot="1" x14ac:dyDescent="0.45">
      <c r="A31" s="175"/>
      <c r="B31" s="53" t="s">
        <v>1</v>
      </c>
      <c r="C31" s="58">
        <f>ROUNDDOWN(C16*$G$31*365*5,0)</f>
        <v>0</v>
      </c>
      <c r="D31" s="59">
        <f>ROUNDDOWN(E17*$G$31*365*5,0)</f>
        <v>0</v>
      </c>
      <c r="E31" s="60">
        <f>ROUNDDOWN(F17*$G$31*365*5,0)</f>
        <v>0</v>
      </c>
      <c r="F31" s="61">
        <f>ROUNDDOWN(G17*$G$31*365*5,0)</f>
        <v>0</v>
      </c>
      <c r="G31" s="62">
        <v>31.3</v>
      </c>
      <c r="H31" s="73"/>
      <c r="I31" s="97"/>
    </row>
    <row r="32" spans="1:10" ht="21.95" customHeight="1" x14ac:dyDescent="0.4">
      <c r="A32" s="175"/>
      <c r="B32" s="202" t="s">
        <v>24</v>
      </c>
      <c r="C32" s="200">
        <f>+C30+C31</f>
        <v>0</v>
      </c>
      <c r="D32" s="125">
        <f>SUM(D30:D31)</f>
        <v>0</v>
      </c>
      <c r="E32" s="126">
        <f>SUM(E30:E31)</f>
        <v>0</v>
      </c>
      <c r="F32" s="127">
        <f>SUM(F30:F31)</f>
        <v>0</v>
      </c>
      <c r="G32" s="128"/>
      <c r="H32" s="129"/>
      <c r="I32" s="72"/>
    </row>
    <row r="33" spans="1:9" ht="21.95" customHeight="1" thickBot="1" x14ac:dyDescent="0.45">
      <c r="A33" s="176"/>
      <c r="B33" s="203"/>
      <c r="C33" s="201"/>
      <c r="D33" s="197">
        <f>SUM(D32:F32)</f>
        <v>0</v>
      </c>
      <c r="E33" s="198"/>
      <c r="F33" s="199"/>
      <c r="G33" s="98"/>
      <c r="H33" s="99"/>
      <c r="I33" s="72"/>
    </row>
    <row r="34" spans="1:9" ht="21.95" customHeight="1" x14ac:dyDescent="0.4">
      <c r="A34" s="121"/>
      <c r="B34" s="122" t="s">
        <v>34</v>
      </c>
      <c r="C34" s="130" t="e">
        <f>ROUND(C32/($C$11-C26),2)</f>
        <v>#DIV/0!</v>
      </c>
      <c r="D34" s="207" t="str">
        <f>IF(SUM($E$17:$G$17)=0,"",ROUND((D33-(($C$11-D26)+($C$11-E26)))/($C$11-F26),2)+2)</f>
        <v/>
      </c>
      <c r="E34" s="208"/>
      <c r="F34" s="209"/>
      <c r="G34" s="123"/>
      <c r="H34" s="124"/>
      <c r="I34" s="72"/>
    </row>
    <row r="35" spans="1:9" ht="21.95" customHeight="1" thickBot="1" x14ac:dyDescent="0.45">
      <c r="A35" s="136"/>
      <c r="B35" s="137" t="s">
        <v>35</v>
      </c>
      <c r="C35" s="138" t="e">
        <f>ROUND(C34*12,0)</f>
        <v>#DIV/0!</v>
      </c>
      <c r="D35" s="210" t="str">
        <f>IF(SUM($E$17:$G$17)=0,"",ROUND(D34*12,0))</f>
        <v/>
      </c>
      <c r="E35" s="211"/>
      <c r="F35" s="212"/>
      <c r="G35" s="139"/>
      <c r="H35" s="140"/>
      <c r="I35" s="72"/>
    </row>
    <row r="36" spans="1:9" ht="21.95" customHeight="1" x14ac:dyDescent="0.4">
      <c r="A36" s="217" t="s">
        <v>32</v>
      </c>
      <c r="B36" s="218"/>
      <c r="C36" s="141" t="e">
        <f>ROUND((C32-(($C$11-C26)*(41/12)))/($C$14-G26)+41/12,2)</f>
        <v>#DIV/0!</v>
      </c>
      <c r="D36" s="191" t="str">
        <f>IF(SUM($E$17:$G$17)=0,"",ROUND((D33-((($C$11-D26))+($C$11-E26)+($C$11-F26)+($C$11-F26)*(5/12)))/($C$14-G26)+(41/12),2))</f>
        <v/>
      </c>
      <c r="E36" s="192"/>
      <c r="F36" s="193"/>
      <c r="G36" s="142"/>
      <c r="H36" s="143"/>
      <c r="I36"/>
    </row>
    <row r="37" spans="1:9" ht="21.95" customHeight="1" thickBot="1" x14ac:dyDescent="0.45">
      <c r="A37" s="189" t="s">
        <v>33</v>
      </c>
      <c r="B37" s="190"/>
      <c r="C37" s="118" t="e">
        <f>ROUND(C36*12,0)</f>
        <v>#DIV/0!</v>
      </c>
      <c r="D37" s="194" t="str">
        <f>IF(SUM($E$17:$G$17)=0,"",ROUND(D36*12,0))</f>
        <v/>
      </c>
      <c r="E37" s="195"/>
      <c r="F37" s="196"/>
      <c r="G37" s="119"/>
      <c r="H37" s="120"/>
      <c r="I37"/>
    </row>
  </sheetData>
  <mergeCells count="29">
    <mergeCell ref="G28:H29"/>
    <mergeCell ref="G19:G20"/>
    <mergeCell ref="A36:B36"/>
    <mergeCell ref="A21:A26"/>
    <mergeCell ref="D19:F19"/>
    <mergeCell ref="A37:B37"/>
    <mergeCell ref="D36:F36"/>
    <mergeCell ref="D37:F37"/>
    <mergeCell ref="A28:B29"/>
    <mergeCell ref="C28:C29"/>
    <mergeCell ref="D33:F33"/>
    <mergeCell ref="C32:C33"/>
    <mergeCell ref="B32:B33"/>
    <mergeCell ref="D28:F28"/>
    <mergeCell ref="A30:A33"/>
    <mergeCell ref="D34:F34"/>
    <mergeCell ref="D35:F35"/>
    <mergeCell ref="A3:I3"/>
    <mergeCell ref="A5:B5"/>
    <mergeCell ref="A19:B20"/>
    <mergeCell ref="C19:C20"/>
    <mergeCell ref="D5:G5"/>
    <mergeCell ref="H19:I20"/>
    <mergeCell ref="A6:A11"/>
    <mergeCell ref="C16:C17"/>
    <mergeCell ref="A16:B17"/>
    <mergeCell ref="A12:A14"/>
    <mergeCell ref="H16:I16"/>
    <mergeCell ref="H17:I17"/>
  </mergeCells>
  <phoneticPr fontId="1"/>
  <dataValidations count="1">
    <dataValidation type="whole" imeMode="off" operator="greaterThanOrEqual" allowBlank="1" showInputMessage="1" showErrorMessage="1" error="整数及び0以上の値を入力してください" sqref="E17:G17" xr:uid="{00000000-0002-0000-0000-000000000000}">
      <formula1>0</formula1>
    </dataValidation>
  </dataValidations>
  <printOptions horizontalCentered="1" verticalCentered="1"/>
  <pageMargins left="0.59055118110236227" right="0.59055118110236227" top="0.78740157480314965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減量シミュレーター</vt:lpstr>
      <vt:lpstr>減量シミュレーター!Print_Area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2025-12-01T00:23:53Z</dcterms:created>
  <dcterms:modified xsi:type="dcterms:W3CDTF">2026-03-30T23:34:30Z</dcterms:modified>
</cp:coreProperties>
</file>